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secom.sharepoint.com/teams/corporate-ir-results/Results Materials/FY2324 Interim Results/Databook/"/>
    </mc:Choice>
  </mc:AlternateContent>
  <xr:revisionPtr revIDLastSave="411" documentId="8_{05F20397-52AC-4AEC-B76D-2D660FB736F2}" xr6:coauthVersionLast="47" xr6:coauthVersionMax="47" xr10:uidLastSave="{334307F6-7605-4EDE-A95A-DFC4F8946F57}"/>
  <bookViews>
    <workbookView xWindow="-120" yWindow="-120" windowWidth="38640" windowHeight="21240" xr2:uid="{195038F9-3B8E-4245-ADAE-2D883892B175}"/>
  </bookViews>
  <sheets>
    <sheet name="Cover" sheetId="9" r:id="rId1"/>
    <sheet name="Wind Assets" sheetId="1" r:id="rId2"/>
    <sheet name="Hydro Assets" sheetId="2" r:id="rId3"/>
    <sheet name="Ren. Output" sheetId="3" r:id="rId4"/>
    <sheet name="Ren. Pipeline" sheetId="4" r:id="rId5"/>
    <sheet name="Thermal Assets &amp; Pipeline" sheetId="7" r:id="rId6"/>
    <sheet name="Thermal Output" sheetId="8" r:id="rId7"/>
    <sheet name="GB Cap. Payments " sheetId="6" r:id="rId8"/>
    <sheet name="Ire. Cap. Payments" sheetId="10" r:id="rId9"/>
  </sheets>
  <externalReferences>
    <externalReference r:id="rId10"/>
    <externalReference r:id="rId11"/>
    <externalReference r:id="rId12"/>
    <externalReference r:id="rId13"/>
    <externalReference r:id="rId14"/>
  </externalReferences>
  <definedNames>
    <definedName name="\M" localSheetId="0">#REF!</definedName>
    <definedName name="\M" localSheetId="7">#REF!</definedName>
    <definedName name="\M" localSheetId="2">#REF!</definedName>
    <definedName name="\M" localSheetId="8">#REF!</definedName>
    <definedName name="\M" localSheetId="3">#REF!</definedName>
    <definedName name="\M" localSheetId="4">#REF!</definedName>
    <definedName name="\M" localSheetId="6">#REF!</definedName>
    <definedName name="\M" localSheetId="1">#REF!</definedName>
    <definedName name="\M">#REF!</definedName>
    <definedName name="Category">'[1] Instructions'!$B$35:$B$55</definedName>
    <definedName name="CoalGJ_KWh" localSheetId="0">#REF!</definedName>
    <definedName name="CoalGJ_KWh" localSheetId="8">#REF!</definedName>
    <definedName name="CoalGJ_KWh">#REF!</definedName>
    <definedName name="DeflatorYear">[2]GDPDeflator!$C$58:$C$66</definedName>
    <definedName name="EFList" localSheetId="0">#REF!</definedName>
    <definedName name="EFList" localSheetId="8">#REF!</definedName>
    <definedName name="EFList">#REF!</definedName>
    <definedName name="ESOS" localSheetId="0">#REF!</definedName>
    <definedName name="ESOS" localSheetId="8">#REF!</definedName>
    <definedName name="ESOS">#REF!</definedName>
    <definedName name="Fuel">'[1] Instructions'!$B$67:$B$73</definedName>
    <definedName name="GOCV" localSheetId="0">#REF!</definedName>
    <definedName name="GOCV" localSheetId="8">#REF!</definedName>
    <definedName name="GOCV">#REF!</definedName>
    <definedName name="GOTonnes_LTr" localSheetId="0">#REF!</definedName>
    <definedName name="GOTonnes_LTr" localSheetId="8">#REF!</definedName>
    <definedName name="GOTonnes_LTr">#REF!</definedName>
    <definedName name="HFOCV" localSheetId="0">#REF!</definedName>
    <definedName name="HFOCV" localSheetId="8">#REF!</definedName>
    <definedName name="HFOCV">#REF!</definedName>
    <definedName name="HFOTonnes_LTR" localSheetId="0">#REF!</definedName>
    <definedName name="HFOTonnes_LTR">#REF!</definedName>
    <definedName name="kWh_conversion__factor">'[1] Instructions'!$C$67:$C$73</definedName>
    <definedName name="Metric" localSheetId="0">#REF!</definedName>
    <definedName name="Metric" localSheetId="8">#REF!</definedName>
    <definedName name="Metric">#REF!</definedName>
    <definedName name="MFOCV" localSheetId="0">#REF!</definedName>
    <definedName name="MFOCV" localSheetId="8">#REF!</definedName>
    <definedName name="MFOCV">#REF!</definedName>
    <definedName name="MFOTonnes_LTR" localSheetId="0">#REF!</definedName>
    <definedName name="MFOTonnes_LTR" localSheetId="8">#REF!</definedName>
    <definedName name="MFOTonnes_LTR">#REF!</definedName>
    <definedName name="PFOCV" localSheetId="0">#REF!</definedName>
    <definedName name="PFOCV">#REF!</definedName>
    <definedName name="PFOTonnes_LTR" localSheetId="0">#REF!</definedName>
    <definedName name="PFOTonnes_LTR">#REF!</definedName>
    <definedName name="_xlnm.Print_Area" localSheetId="7">'GB Cap. Payments '!$B$1:$L$80</definedName>
    <definedName name="_xlnm.Print_Area" localSheetId="2">'Hydro Assets'!$B$12:$H$106</definedName>
    <definedName name="_xlnm.Print_Area" localSheetId="8">'Ire. Cap. Payments'!$B$1:$L$62</definedName>
    <definedName name="_xlnm.Print_Area" localSheetId="3">'Ren. Output'!$B$2:$I$81</definedName>
    <definedName name="_xlnm.Print_Area" localSheetId="4">'Ren. Pipeline'!$B$12:$I$67</definedName>
    <definedName name="_xlnm.Print_Area" localSheetId="1">'Wind Assets'!$B$11:$R$72</definedName>
    <definedName name="RCC17EA" localSheetId="7">[3]Summary!$H$83</definedName>
    <definedName name="RCC17EA" localSheetId="8">[3]Summary!$H$83</definedName>
    <definedName name="RCC17EA">[4]Summary!$H$83</definedName>
    <definedName name="RCC18T4" localSheetId="7">[3]Summary!$L$83</definedName>
    <definedName name="RCC18T4" localSheetId="8">[3]Summary!$L$83</definedName>
    <definedName name="RCC18T4">[4]Summary!$L$83</definedName>
    <definedName name="RCC19T4" localSheetId="7">[3]Summary!$U$83</definedName>
    <definedName name="RCC19T4" localSheetId="8">[3]Summary!$U$83</definedName>
    <definedName name="RCC19T4">[4]Summary!$U$83</definedName>
    <definedName name="RCC20T4" localSheetId="7">[3]Summary!$AE$83</definedName>
    <definedName name="RCC20T4" localSheetId="8">[3]Summary!$AE$83</definedName>
    <definedName name="RCC20T4">[4]Summary!$AE$83</definedName>
    <definedName name="RCC21T1" localSheetId="7">[3]Summary!$AV$83</definedName>
    <definedName name="RCC21T1" localSheetId="8">[3]Summary!$AV$83</definedName>
    <definedName name="RCC21T1">[4]Summary!$AV$83</definedName>
    <definedName name="RCC21T4" localSheetId="7">[3]Summary!$AP$83</definedName>
    <definedName name="RCC21T4" localSheetId="8">[3]Summary!$AP$83</definedName>
    <definedName name="RCC21T4">[4]Summary!$AP$83</definedName>
    <definedName name="RCC22T1" localSheetId="7">[3]Summary!$BG$83</definedName>
    <definedName name="RCC22T1" localSheetId="8">[3]Summary!$BG$83</definedName>
    <definedName name="RCC22T1">[4]Summary!$BG$83</definedName>
    <definedName name="RCC22T3" localSheetId="7">[3]Summary!$BA$83</definedName>
    <definedName name="RCC22T3" localSheetId="8">[3]Summary!$BA$83</definedName>
    <definedName name="RCC22T3">[4]Summary!$BA$83</definedName>
    <definedName name="RCC23T4" localSheetId="7">[3]Summary!$BL$83</definedName>
    <definedName name="RCC23T4" localSheetId="8">[3]Summary!$BL$83</definedName>
    <definedName name="RCC23T4">[4]Summary!$BL$83</definedName>
    <definedName name="RCC24T4" localSheetId="7">[3]Summary!$BR$83</definedName>
    <definedName name="RCC24T4" localSheetId="8">[3]Summary!$BR$83</definedName>
    <definedName name="RCC24T4">[4]Summary!$BR$83</definedName>
    <definedName name="RCC25T4" localSheetId="7">[3]Summary!$BX$83</definedName>
    <definedName name="RCC25T4" localSheetId="8">[3]Summary!$BX$83</definedName>
    <definedName name="RCC25T4">[4]Summary!$BX$83</definedName>
    <definedName name="RVC17EA" localSheetId="7">[3]Summary!$I$83</definedName>
    <definedName name="RVC17EA" localSheetId="8">[3]Summary!$I$83</definedName>
    <definedName name="RVC17EA">[4]Summary!$I$83</definedName>
    <definedName name="TCC17EA" localSheetId="7">[3]Summary!$H$126</definedName>
    <definedName name="TCC17EA" localSheetId="8">[3]Summary!$H$126</definedName>
    <definedName name="TCC17EA">[4]Summary!$H$126</definedName>
    <definedName name="TCC18T1" localSheetId="7">[3]Summary!$Q$126</definedName>
    <definedName name="TCC18T1" localSheetId="8">[3]Summary!$Q$126</definedName>
    <definedName name="TCC18T1">[4]Summary!$Q$126</definedName>
    <definedName name="TCC18T4" localSheetId="7">[3]Summary!$L$126</definedName>
    <definedName name="TCC18T4" localSheetId="8">[3]Summary!$L$126</definedName>
    <definedName name="TCC18T4">[4]Summary!$L$126</definedName>
    <definedName name="TCC19T4" localSheetId="7">[3]Summary!$U$126</definedName>
    <definedName name="TCC19T4" localSheetId="8">[3]Summary!$U$126</definedName>
    <definedName name="TCC19T4">[4]Summary!$U$126</definedName>
    <definedName name="TCC20T4" localSheetId="7">[3]Summary!$AE$126</definedName>
    <definedName name="TCC20T4" localSheetId="8">[3]Summary!$AE$126</definedName>
    <definedName name="TCC20T4">[4]Summary!$AE$126</definedName>
    <definedName name="TCC21T1" localSheetId="7">[3]Summary!$AV$126</definedName>
    <definedName name="TCC21T1" localSheetId="8">[3]Summary!$AV$126</definedName>
    <definedName name="TCC21T1">[4]Summary!$AV$126</definedName>
    <definedName name="TCC21T4" localSheetId="7">[3]Summary!$AP$126</definedName>
    <definedName name="TCC21T4" localSheetId="8">[3]Summary!$AP$126</definedName>
    <definedName name="TCC21T4">[4]Summary!$AP$126</definedName>
    <definedName name="TCC22T1" localSheetId="7">[3]Summary!$BG$126</definedName>
    <definedName name="TCC22T1" localSheetId="8">[3]Summary!$BG$126</definedName>
    <definedName name="TCC22T1">[4]Summary!$BG$126</definedName>
    <definedName name="TCC22T3" localSheetId="7">[3]Summary!$BA$126</definedName>
    <definedName name="TCC22T3" localSheetId="8">[3]Summary!$BA$126</definedName>
    <definedName name="TCC22T3">[4]Summary!$BA$126</definedName>
    <definedName name="TCC23T4" localSheetId="7">[3]Summary!$BL$126</definedName>
    <definedName name="TCC23T4" localSheetId="8">[3]Summary!$BL$126</definedName>
    <definedName name="TCC23T4">[4]Summary!$BL$126</definedName>
    <definedName name="TCC24T4" localSheetId="7">[3]Summary!$BR$126</definedName>
    <definedName name="TCC24T4" localSheetId="8">[3]Summary!$BR$126</definedName>
    <definedName name="TCC24T4">[4]Summary!$BR$126</definedName>
    <definedName name="TCC25T4" localSheetId="7">[3]Summary!$BX$126</definedName>
    <definedName name="TCC25T4" localSheetId="8">[3]Summary!$BX$126</definedName>
    <definedName name="TCC25T4">[4]Summary!$BX$126</definedName>
    <definedName name="Them_KWh" localSheetId="0">#REF!</definedName>
    <definedName name="Them_KWh" localSheetId="8">#REF!</definedName>
    <definedName name="Them_KWh">#REF!</definedName>
    <definedName name="TVC17EA" localSheetId="7">[3]Summary!$I$126</definedName>
    <definedName name="TVC17EA" localSheetId="8">[3]Summary!$I$126</definedName>
    <definedName name="TVC17EA">[4]Summary!$I$126</definedName>
    <definedName name="TVC21T1" localSheetId="7">[3]Summary!$AW$126</definedName>
    <definedName name="TVC21T1" localSheetId="8">[3]Summary!$AW$126</definedName>
    <definedName name="TVC21T1">[4]Summary!$AW$126</definedName>
    <definedName name="TVC24T4" localSheetId="7">[3]Summary!$BS$126</definedName>
    <definedName name="TVC24T4" localSheetId="8">[3]Summary!$BS$126</definedName>
    <definedName name="TVC24T4">[4]Summary!$BS$126</definedName>
    <definedName name="TVC25T4" localSheetId="7">[3]Summary!$BY$126</definedName>
    <definedName name="TVC25T4" localSheetId="8">[3]Summary!$BY$126</definedName>
    <definedName name="TVC25T4">[4]Summary!$BY$126</definedName>
    <definedName name="Z_0125E41D_1983_4A40_BB2B_0EBC69FA67D2_.wvu.PrintArea" localSheetId="3" hidden="1">'Ren. Output'!$B$3:$I$75</definedName>
    <definedName name="Z_0C38E538_974B_4A61_B3B3_B208E1C4473A_.wvu.PrintArea" localSheetId="3" hidden="1">'Ren. Output'!$B$2:$I$75</definedName>
    <definedName name="Z_0C38E538_974B_4A61_B3B3_B208E1C4473A_.wvu.PrintArea" localSheetId="6" hidden="1">'Thermal Output'!$B$10:$I$29</definedName>
    <definedName name="Z_0E9423C1_F796_4A89_9CF3_B954A04617D7_.wvu.PrintArea" localSheetId="3" hidden="1">'Ren. Output'!$B$3:$I$75</definedName>
    <definedName name="Z_15DC5DE5_84A2_4C6D_AE4B_5283B48EFE88_.wvu.PrintArea" localSheetId="3" hidden="1">'Ren. Output'!$B$3:$I$75</definedName>
    <definedName name="Z_16698397_7DC0_4ECC_A466_AF14BF75CE05_.wvu.Cols" localSheetId="3" hidden="1">'Ren. Output'!#REF!,'Ren. Output'!#REF!,'Ren. Output'!#REF!</definedName>
    <definedName name="Z_16698397_7DC0_4ECC_A466_AF14BF75CE05_.wvu.Cols" localSheetId="6" hidden="1">'Thermal Output'!#REF!,'Thermal Output'!#REF!,'Thermal Output'!#REF!</definedName>
    <definedName name="Z_16698397_7DC0_4ECC_A466_AF14BF75CE05_.wvu.PrintArea" localSheetId="3" hidden="1">'Ren. Output'!$B$3:$I$75</definedName>
    <definedName name="Z_16865923_8594_4E8A_AD72_EC3A1F3C4099_.wvu.PrintArea" localSheetId="3" hidden="1">'Ren. Output'!$B$3:$I$75</definedName>
    <definedName name="Z_18F050DC_F39D_413D_84B3_3BC09CE53410_.wvu.PrintArea" localSheetId="3" hidden="1">'Ren. Output'!$B$3:$I$75</definedName>
    <definedName name="Z_19674750_F01D_4BD1_8382_0E2A761C1F91_.wvu.PrintArea" localSheetId="3" hidden="1">'Ren. Output'!$B$3:$I$75</definedName>
    <definedName name="Z_1BBD8CA9_7E14_477D_A137_18FF4A67D671_.wvu.PrintArea" localSheetId="3" hidden="1">'Ren. Output'!$B$3:$I$75</definedName>
    <definedName name="Z_247FF2C7_CCB5_49AC_96EB_42AC14AF0E92_.wvu.PrintArea" localSheetId="3" hidden="1">'Ren. Output'!$B$3:$I$75</definedName>
    <definedName name="Z_24807A64_62CB_463A_92F2_7DE387F5131E_.wvu.PrintArea" localSheetId="3" hidden="1">'Ren. Output'!$B$3:$I$75</definedName>
    <definedName name="Z_25114ACD_CE5E_4F43_A971_76F7562DFDBD_.wvu.PrintArea" localSheetId="3" hidden="1">'Ren. Output'!$B$3:$I$75</definedName>
    <definedName name="Z_294A5928_262D_4E26_BAF8_241065771519_.wvu.PrintArea" localSheetId="3" hidden="1">'Ren. Output'!$B$3:$I$75</definedName>
    <definedName name="Z_2AA7E281_10E9_4978_8991_EA311CBE88D1_.wvu.PrintArea" localSheetId="3" hidden="1">'Ren. Output'!$B$3:$I$75</definedName>
    <definedName name="Z_2D76A199_FC1F_4BEF_8F7B_25B1751A8F01_.wvu.PrintArea" localSheetId="3" hidden="1">'Ren. Output'!$B$3:$I$75</definedName>
    <definedName name="Z_2F42BBF3_7C48_4E86_A3EB_0CA93B4D9BAE_.wvu.PrintArea" localSheetId="6" hidden="1">'Thermal Output'!$B$10:$I$29</definedName>
    <definedName name="Z_39C5EBEA_7BD9_44C6_A5A4_86DD4F3F9254_.wvu.PrintArea" localSheetId="3" hidden="1">'Ren. Output'!$B$2:$I$75</definedName>
    <definedName name="Z_39C5EBEA_7BD9_44C6_A5A4_86DD4F3F9254_.wvu.PrintArea" localSheetId="6" hidden="1">'Thermal Output'!$B$10:$I$29</definedName>
    <definedName name="Z_3C138B24_BBC4_4D43_B3F7_EC9EBE12CEC0_.wvu.Cols" localSheetId="3" hidden="1">'Ren. Output'!#REF!,'Ren. Output'!#REF!,'Ren. Output'!#REF!</definedName>
    <definedName name="Z_3C138B24_BBC4_4D43_B3F7_EC9EBE12CEC0_.wvu.Cols" localSheetId="6" hidden="1">'Thermal Output'!#REF!,'Thermal Output'!#REF!,'Thermal Output'!#REF!</definedName>
    <definedName name="Z_3C138B24_BBC4_4D43_B3F7_EC9EBE12CEC0_.wvu.PrintArea" localSheetId="3" hidden="1">'Ren. Output'!$B$3:$I$75</definedName>
    <definedName name="Z_4281B0FA_8102_40F9_B95F_6986AC12D877_.wvu.PrintArea" localSheetId="3" hidden="1">'Ren. Output'!$B$3:$I$75</definedName>
    <definedName name="Z_47CA4D7E_0B83_422C_9065_002E1AE3BA05_.wvu.PrintArea" localSheetId="3" hidden="1">'Ren. Output'!$B$3:$I$75</definedName>
    <definedName name="Z_483FB79C_9E75_4132_B903_9637F8FD12D9_.wvu.PrintArea" localSheetId="6" hidden="1">'Thermal Output'!$B$10:$I$29</definedName>
    <definedName name="Z_4B03FF7D_C653_4EB2_8B02_C800DE18372C_.wvu.PrintArea" localSheetId="3" hidden="1">'Ren. Output'!$B$3:$I$75</definedName>
    <definedName name="Z_4B38D6AD_6C9A_4A02_83E7_9E5AFD04EB4E_.wvu.PrintArea" localSheetId="3" hidden="1">'Ren. Output'!$B$3:$I$75</definedName>
    <definedName name="Z_4D13C42A_BAFF_49A8_B45F_DDDCCF2FCAB6_.wvu.PrintArea" localSheetId="3" hidden="1">'Ren. Output'!$B$3:$I$75</definedName>
    <definedName name="Z_51A2EF6C_28BC_4170_A855_C6AB509C036F_.wvu.Cols" localSheetId="3" hidden="1">'Ren. Output'!#REF!,'Ren. Output'!#REF!,'Ren. Output'!#REF!</definedName>
    <definedName name="Z_51A2EF6C_28BC_4170_A855_C6AB509C036F_.wvu.Cols" localSheetId="6" hidden="1">'Thermal Output'!#REF!,'Thermal Output'!#REF!,'Thermal Output'!#REF!</definedName>
    <definedName name="Z_51A2EF6C_28BC_4170_A855_C6AB509C036F_.wvu.PrintArea" localSheetId="3" hidden="1">'Ren. Output'!$B$3:$I$75</definedName>
    <definedName name="Z_55AFA16D_3F10_4B77_B62C_727197E65095_.wvu.PrintArea" localSheetId="3" hidden="1">'Ren. Output'!$B$3:$I$75</definedName>
    <definedName name="Z_59200138_5BFE_4300_B9E1_207AC9ADA328_.wvu.PrintArea" localSheetId="3" hidden="1">'Ren. Output'!$B$3:$I$75</definedName>
    <definedName name="Z_5FE1C2EF_6635_44CE_A61D_3143B9B529B8_.wvu.PrintArea" localSheetId="3" hidden="1">'Ren. Output'!$B$3:$I$75</definedName>
    <definedName name="Z_6537CF7E_A369_488B_93B5_F389D81E175E_.wvu.Cols" localSheetId="3" hidden="1">'Ren. Output'!#REF!,'Ren. Output'!#REF!,'Ren. Output'!#REF!</definedName>
    <definedName name="Z_6537CF7E_A369_488B_93B5_F389D81E175E_.wvu.Cols" localSheetId="6" hidden="1">'Thermal Output'!#REF!,'Thermal Output'!#REF!,'Thermal Output'!#REF!</definedName>
    <definedName name="Z_6537CF7E_A369_488B_93B5_F389D81E175E_.wvu.PrintArea" localSheetId="3" hidden="1">'Ren. Output'!$B$3:$I$75</definedName>
    <definedName name="Z_66A47AD3_033D_4628_BAC7_35A755FB4817_.wvu.PrintArea" localSheetId="3" hidden="1">'Ren. Output'!$B$3:$I$75</definedName>
    <definedName name="Z_67FEEA3D_3D1D_4DF8_83EA_CC686EC28767_.wvu.PrintArea" localSheetId="3" hidden="1">'Ren. Output'!$B$3:$I$75</definedName>
    <definedName name="Z_6F04FA18_0A5A_4C47_BAD7_7A57BCD25361_.wvu.PrintArea" localSheetId="3" hidden="1">'Ren. Output'!$B$3:$I$75</definedName>
    <definedName name="Z_6FEB99AB_36D2_4614_B1D6_8E1E8B7D01A8_.wvu.PrintArea" localSheetId="3" hidden="1">'Ren. Output'!$B$3:$I$75</definedName>
    <definedName name="Z_7105CB82_64B7_4719_A093_3824148D531A_.wvu.PrintArea" localSheetId="3" hidden="1">'Ren. Output'!$B$3:$I$75</definedName>
    <definedName name="Z_77A39290_3DC1_4291_9027_989EED6D435A_.wvu.Cols" localSheetId="3" hidden="1">'Ren. Output'!#REF!,'Ren. Output'!#REF!,'Ren. Output'!#REF!</definedName>
    <definedName name="Z_77A39290_3DC1_4291_9027_989EED6D435A_.wvu.Cols" localSheetId="6" hidden="1">'Thermal Output'!#REF!,'Thermal Output'!#REF!,'Thermal Output'!#REF!</definedName>
    <definedName name="Z_77A39290_3DC1_4291_9027_989EED6D435A_.wvu.PrintArea" localSheetId="3" hidden="1">'Ren. Output'!$B$3:$I$75</definedName>
    <definedName name="Z_7B7D7C82_F31C_4926_8FF0_BB9DE19C5DDD_.wvu.PrintArea" localSheetId="3" hidden="1">'Ren. Output'!$B$3:$I$75</definedName>
    <definedName name="Z_82FBA84F_AA2D_4FD4_A51B_CCF26BA3F301_.wvu.PrintArea" localSheetId="6" hidden="1">'Thermal Output'!$B$10:$I$29</definedName>
    <definedName name="Z_8955C2AD_8DC6_460E_99E0_2DEDF52723CD_.wvu.PrintArea" localSheetId="3" hidden="1">'Ren. Output'!$B$3:$I$75</definedName>
    <definedName name="Z_89F7BA78_03EF_4CF8_9200_C4B9A67A1161_.wvu.PrintArea" localSheetId="6" hidden="1">'Thermal Output'!$B$10:$I$29</definedName>
    <definedName name="Z_9A562491_F28A_42D8_AE62_CA41C3D38959_.wvu.PrintArea" localSheetId="3" hidden="1">'Ren. Output'!$B$3:$I$75</definedName>
    <definedName name="Z_9A6D1684_2EE7_46D2_8438_A37BF42C226E_.wvu.PrintArea" localSheetId="3" hidden="1">'Ren. Output'!$B$3:$I$75</definedName>
    <definedName name="Z_9EAC2112_C205_4136_8F00_D462EF8B3661_.wvu.PrintArea" localSheetId="3" hidden="1">'Ren. Output'!$B$3:$I$75</definedName>
    <definedName name="Z_9F1CC75A_968D_46E7_B058_DD64ADBC932B_.wvu.PrintArea" localSheetId="3" hidden="1">'Ren. Output'!$B$3:$I$75</definedName>
    <definedName name="Z_A7746F71_4754_4692_9D71_8F7544D1316D_.wvu.PrintArea" localSheetId="3" hidden="1">'Ren. Output'!$B$3:$I$75</definedName>
    <definedName name="Z_AB063CFE_9294_44C5_95B1_667CC7261874_.wvu.PrintArea" localSheetId="3" hidden="1">'Ren. Output'!$B$3:$I$75</definedName>
    <definedName name="Z_B9A794F0_1346_4D0B_B989_E81F4D548A61_.wvu.PrintArea" localSheetId="3" hidden="1">'Ren. Output'!$B$3:$I$75</definedName>
    <definedName name="Z_BDADCEA1_0138_4CD3_AFC1_DED1232BCBD6_.wvu.Cols" localSheetId="3" hidden="1">'Ren. Output'!#REF!,'Ren. Output'!#REF!,'Ren. Output'!#REF!</definedName>
    <definedName name="Z_BDADCEA1_0138_4CD3_AFC1_DED1232BCBD6_.wvu.Cols" localSheetId="6" hidden="1">'Thermal Output'!#REF!,'Thermal Output'!#REF!,'Thermal Output'!#REF!</definedName>
    <definedName name="Z_BDADCEA1_0138_4CD3_AFC1_DED1232BCBD6_.wvu.PrintArea" localSheetId="3" hidden="1">'Ren. Output'!$B$3:$I$75</definedName>
    <definedName name="Z_BFC15388_8AD6_4082_BEAD_887DFE777166_.wvu.PrintArea" localSheetId="3" hidden="1">'Ren. Output'!$B$3:$I$75</definedName>
    <definedName name="Z_C391008E_4F95_479A_8EC3_AC049BBB1040_.wvu.Cols" localSheetId="3" hidden="1">'Ren. Output'!#REF!,'Ren. Output'!#REF!,'Ren. Output'!#REF!</definedName>
    <definedName name="Z_C391008E_4F95_479A_8EC3_AC049BBB1040_.wvu.Cols" localSheetId="6" hidden="1">'Thermal Output'!#REF!,'Thermal Output'!#REF!,'Thermal Output'!#REF!</definedName>
    <definedName name="Z_C391008E_4F95_479A_8EC3_AC049BBB1040_.wvu.PrintArea" localSheetId="3" hidden="1">'Ren. Output'!$B$3:$I$75</definedName>
    <definedName name="Z_C43FA8BD_A3FC_402C_A964_B26529807178_.wvu.PrintArea" localSheetId="3" hidden="1">'Ren. Output'!$B$3:$I$75</definedName>
    <definedName name="Z_C5667C68_B2CC_464C_B811_1948039B455E_.wvu.PrintArea" localSheetId="3" hidden="1">'Ren. Output'!$B$3:$I$75</definedName>
    <definedName name="Z_CA35A441_F70C_4633_BC3C_2F7488F70A38_.wvu.PrintArea" localSheetId="3" hidden="1">'Ren. Output'!$B$3:$I$75</definedName>
    <definedName name="Z_D2382E29_5261_41E7_99E9_019FCBEB32CB_.wvu.PrintArea" localSheetId="3" hidden="1">'Ren. Output'!$B$3:$I$75</definedName>
    <definedName name="Z_D51E0996_5ACE_4C01_968A_5A026A025F5E_.wvu.PrintArea" localSheetId="3" hidden="1">'Ren. Output'!$B$3:$I$75</definedName>
    <definedName name="Z_D629E184_2EE7_4899_9BD4_AE55F0F8A1DD_.wvu.PrintArea" localSheetId="3" hidden="1">'Ren. Output'!$B$3:$I$75</definedName>
    <definedName name="Z_DC56B35E_ED7F_4B37_BF1D_48EE04FE50D3_.wvu.PrintArea" localSheetId="3" hidden="1">'Ren. Output'!$B$3:$I$75</definedName>
    <definedName name="Z_E5C237EA_9D0E_4B75_BD2C_7FEA16C532EE_.wvu.PrintArea" localSheetId="3" hidden="1">'Ren. Output'!$B$3:$I$75</definedName>
    <definedName name="Z_E82763EE_3C64_46A1_8759_A49FF3AF0025_.wvu.PrintArea" localSheetId="3" hidden="1">'Ren. Output'!$B$3:$I$75</definedName>
    <definedName name="Z_F33BFE65_F41C_4D89_BA52_1BA19BAB0841_.wvu.PrintArea" localSheetId="3" hidden="1">'Ren. Output'!$B$3:$I$75</definedName>
    <definedName name="Z_F3EF19BD_AA9B_43B1_AB53_D516E5BCDCC7_.wvu.PrintArea" localSheetId="3" hidden="1">'Ren. Output'!$B$3:$I$75</definedName>
    <definedName name="Z_F7842529_04DE_4ABD_9564_24713D0852E1_.wvu.PrintArea" localSheetId="3" hidden="1">'Ren. Output'!$B$3:$I$75</definedName>
    <definedName name="Z_FAA0EA87_7401_4D05_B1AE_7D5A927FFBD5_.wvu.PrintArea" localSheetId="3" hidden="1">'Ren. Output'!$B$3:$I$75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7" l="1"/>
  <c r="K57" i="10"/>
  <c r="I57" i="10"/>
  <c r="H57" i="10"/>
  <c r="I56" i="10"/>
  <c r="H56" i="10"/>
  <c r="G56" i="10"/>
  <c r="L53" i="10"/>
  <c r="J53" i="10" s="1"/>
  <c r="G53" i="10"/>
  <c r="G57" i="10" s="1"/>
  <c r="G52" i="10"/>
  <c r="I51" i="10"/>
  <c r="H51" i="10"/>
  <c r="I50" i="10"/>
  <c r="J47" i="10"/>
  <c r="G47" i="10"/>
  <c r="G51" i="10" s="1"/>
  <c r="T7" i="10"/>
  <c r="T6" i="10"/>
  <c r="L57" i="10" l="1"/>
  <c r="J57" i="10" s="1"/>
  <c r="H28" i="7" l="1"/>
  <c r="C5" i="7" s="1"/>
  <c r="F8" i="4"/>
  <c r="F6" i="4"/>
  <c r="I6" i="4"/>
  <c r="I5" i="4"/>
  <c r="G45" i="4"/>
  <c r="I8" i="4" s="1"/>
  <c r="G44" i="4"/>
  <c r="G34" i="4"/>
  <c r="G31" i="4"/>
  <c r="G27" i="4"/>
  <c r="G22" i="4" l="1"/>
  <c r="G19" i="4"/>
  <c r="G20" i="4"/>
  <c r="G21" i="4"/>
  <c r="E8" i="1"/>
  <c r="E9" i="1" s="1"/>
  <c r="D6" i="1"/>
  <c r="D5" i="1"/>
  <c r="C8" i="1"/>
  <c r="H64" i="1"/>
  <c r="G41" i="8"/>
  <c r="I31" i="8"/>
  <c r="G31" i="8"/>
  <c r="I28" i="8"/>
  <c r="H28" i="8"/>
  <c r="G28" i="8"/>
  <c r="G5" i="8" s="1"/>
  <c r="F28" i="8"/>
  <c r="F5" i="8" s="1"/>
  <c r="E28" i="8"/>
  <c r="E5" i="8" s="1"/>
  <c r="D28" i="8"/>
  <c r="I22" i="8"/>
  <c r="H22" i="8"/>
  <c r="G22" i="8"/>
  <c r="F22" i="8"/>
  <c r="E22" i="8"/>
  <c r="E4" i="8" s="1"/>
  <c r="D22" i="8"/>
  <c r="D4" i="8" s="1"/>
  <c r="D8" i="8" s="1"/>
  <c r="I7" i="8"/>
  <c r="H7" i="8"/>
  <c r="G7" i="8"/>
  <c r="F7" i="8"/>
  <c r="E7" i="8"/>
  <c r="D7" i="8"/>
  <c r="I6" i="8"/>
  <c r="H6" i="8"/>
  <c r="G6" i="8"/>
  <c r="F6" i="8"/>
  <c r="E6" i="8"/>
  <c r="D6" i="8"/>
  <c r="I5" i="8"/>
  <c r="H5" i="8"/>
  <c r="D5" i="8"/>
  <c r="I4" i="8"/>
  <c r="I8" i="8" s="1"/>
  <c r="H4" i="8"/>
  <c r="H8" i="8" s="1"/>
  <c r="G4" i="8"/>
  <c r="F4" i="8"/>
  <c r="H59" i="7"/>
  <c r="H52" i="7"/>
  <c r="C12" i="7" s="1"/>
  <c r="H48" i="7"/>
  <c r="H47" i="7"/>
  <c r="H46" i="7"/>
  <c r="H45" i="7"/>
  <c r="H44" i="7"/>
  <c r="H43" i="7"/>
  <c r="H34" i="7"/>
  <c r="G34" i="7"/>
  <c r="G28" i="7"/>
  <c r="C11" i="7" l="1"/>
  <c r="C13" i="7" s="1"/>
  <c r="H35" i="7"/>
  <c r="C6" i="7"/>
  <c r="C8" i="7"/>
  <c r="D9" i="1"/>
  <c r="E8" i="8"/>
  <c r="F8" i="8"/>
  <c r="G8" i="8"/>
  <c r="V10" i="6" l="1"/>
  <c r="U10" i="6"/>
  <c r="V9" i="6"/>
  <c r="U9" i="6"/>
  <c r="V8" i="6"/>
  <c r="U8" i="6"/>
  <c r="G60" i="4"/>
  <c r="G58" i="4"/>
  <c r="G52" i="4"/>
  <c r="G46" i="4"/>
  <c r="G42" i="4"/>
  <c r="G41" i="4"/>
  <c r="G40" i="4"/>
  <c r="G38" i="4"/>
  <c r="G35" i="4"/>
  <c r="G33" i="4"/>
  <c r="G32" i="4"/>
  <c r="F7" i="4" s="1"/>
  <c r="G30" i="4"/>
  <c r="I7" i="4" s="1"/>
  <c r="G28" i="4"/>
  <c r="G26" i="4"/>
  <c r="G25" i="4"/>
  <c r="G18" i="4"/>
  <c r="G17" i="4"/>
  <c r="G16" i="4"/>
  <c r="G15" i="4"/>
  <c r="G14" i="4"/>
  <c r="G13" i="4"/>
  <c r="C10" i="4"/>
  <c r="I75" i="3"/>
  <c r="I6" i="3" s="1"/>
  <c r="H75" i="3"/>
  <c r="H6" i="3" s="1"/>
  <c r="G75" i="3"/>
  <c r="G6" i="3" s="1"/>
  <c r="F75" i="3"/>
  <c r="E75" i="3"/>
  <c r="D73" i="3"/>
  <c r="D71" i="3"/>
  <c r="D70" i="3"/>
  <c r="D75" i="3" s="1"/>
  <c r="D6" i="3" s="1"/>
  <c r="I67" i="3"/>
  <c r="H67" i="3"/>
  <c r="H5" i="3" s="1"/>
  <c r="D67" i="3"/>
  <c r="I65" i="3"/>
  <c r="H65" i="3"/>
  <c r="G65" i="3"/>
  <c r="F65" i="3"/>
  <c r="D65" i="3"/>
  <c r="F59" i="3"/>
  <c r="E59" i="3"/>
  <c r="E65" i="3" s="1"/>
  <c r="E67" i="3" s="1"/>
  <c r="E5" i="3" s="1"/>
  <c r="E9" i="3" s="1"/>
  <c r="H53" i="3"/>
  <c r="I41" i="3"/>
  <c r="H41" i="3"/>
  <c r="G41" i="3"/>
  <c r="G67" i="3" s="1"/>
  <c r="G5" i="3" s="1"/>
  <c r="F41" i="3"/>
  <c r="F67" i="3" s="1"/>
  <c r="F5" i="3" s="1"/>
  <c r="F9" i="3" s="1"/>
  <c r="E41" i="3"/>
  <c r="D41" i="3"/>
  <c r="G37" i="3"/>
  <c r="I35" i="3"/>
  <c r="H35" i="3"/>
  <c r="G35" i="3"/>
  <c r="F35" i="3"/>
  <c r="E35" i="3"/>
  <c r="D35" i="3"/>
  <c r="I19" i="3"/>
  <c r="F6" i="3"/>
  <c r="E6" i="3"/>
  <c r="I5" i="3"/>
  <c r="D5" i="3"/>
  <c r="I4" i="3"/>
  <c r="H4" i="3"/>
  <c r="H9" i="3" s="1"/>
  <c r="G4" i="3"/>
  <c r="G9" i="3" s="1"/>
  <c r="F4" i="3"/>
  <c r="E4" i="3"/>
  <c r="D4" i="3"/>
  <c r="E99" i="2"/>
  <c r="C5" i="2" s="1"/>
  <c r="F98" i="2"/>
  <c r="F97" i="2"/>
  <c r="F94" i="2"/>
  <c r="F93" i="2"/>
  <c r="F92" i="2"/>
  <c r="F91" i="2"/>
  <c r="F90" i="2"/>
  <c r="F89" i="2"/>
  <c r="F88" i="2"/>
  <c r="F87" i="2"/>
  <c r="F85" i="2"/>
  <c r="F83" i="2"/>
  <c r="F82" i="2"/>
  <c r="F81" i="2"/>
  <c r="F80" i="2"/>
  <c r="F77" i="2"/>
  <c r="F76" i="2"/>
  <c r="F73" i="2"/>
  <c r="F72" i="2"/>
  <c r="F71" i="2"/>
  <c r="F69" i="2"/>
  <c r="F68" i="2"/>
  <c r="F67" i="2"/>
  <c r="F65" i="2"/>
  <c r="F64" i="2"/>
  <c r="F63" i="2"/>
  <c r="F62" i="2"/>
  <c r="F61" i="2"/>
  <c r="F60" i="2"/>
  <c r="F58" i="2"/>
  <c r="F55" i="2"/>
  <c r="F54" i="2"/>
  <c r="F53" i="2"/>
  <c r="F52" i="2"/>
  <c r="F50" i="2"/>
  <c r="F49" i="2"/>
  <c r="F48" i="2"/>
  <c r="F47" i="2"/>
  <c r="F46" i="2"/>
  <c r="F45" i="2"/>
  <c r="F43" i="2"/>
  <c r="F42" i="2"/>
  <c r="F41" i="2"/>
  <c r="F40" i="2"/>
  <c r="F39" i="2"/>
  <c r="F38" i="2"/>
  <c r="F37" i="2"/>
  <c r="F36" i="2"/>
  <c r="F35" i="2"/>
  <c r="F34" i="2"/>
  <c r="F33" i="2"/>
  <c r="F32" i="2"/>
  <c r="F31" i="2"/>
  <c r="F30" i="2"/>
  <c r="F29" i="2"/>
  <c r="F27" i="2"/>
  <c r="F26" i="2"/>
  <c r="F25" i="2"/>
  <c r="F24" i="2"/>
  <c r="F21" i="2"/>
  <c r="F19" i="2"/>
  <c r="F17" i="2"/>
  <c r="F16" i="2"/>
  <c r="F15" i="2"/>
  <c r="F14" i="2"/>
  <c r="F13" i="2"/>
  <c r="F99" i="2" s="1"/>
  <c r="D10" i="2" s="1"/>
  <c r="C10" i="2"/>
  <c r="H71" i="1"/>
  <c r="H70" i="1"/>
  <c r="K70" i="1" s="1"/>
  <c r="E67" i="1"/>
  <c r="K66" i="1"/>
  <c r="H65" i="1"/>
  <c r="M65" i="1" s="1"/>
  <c r="H63" i="1"/>
  <c r="H62" i="1"/>
  <c r="H61" i="1"/>
  <c r="H60" i="1"/>
  <c r="H59" i="1"/>
  <c r="P58" i="1"/>
  <c r="H57" i="1"/>
  <c r="H56" i="1"/>
  <c r="H55" i="1"/>
  <c r="H53" i="1"/>
  <c r="H52" i="1"/>
  <c r="H51" i="1"/>
  <c r="P50" i="1"/>
  <c r="P67" i="1" s="1"/>
  <c r="H50" i="1"/>
  <c r="H49" i="1"/>
  <c r="H48" i="1"/>
  <c r="H47" i="1"/>
  <c r="H46" i="1"/>
  <c r="H45" i="1"/>
  <c r="H44" i="1"/>
  <c r="H43" i="1"/>
  <c r="H42" i="1"/>
  <c r="H40" i="1"/>
  <c r="H39" i="1"/>
  <c r="H38" i="1"/>
  <c r="K38" i="1" s="1"/>
  <c r="K37" i="1"/>
  <c r="H37" i="1"/>
  <c r="H36" i="1"/>
  <c r="K36" i="1" s="1"/>
  <c r="H35" i="1"/>
  <c r="K35" i="1" s="1"/>
  <c r="H34" i="1"/>
  <c r="K34" i="1" s="1"/>
  <c r="H33" i="1"/>
  <c r="K33" i="1" s="1"/>
  <c r="H32" i="1"/>
  <c r="K32" i="1" s="1"/>
  <c r="H31" i="1"/>
  <c r="K31" i="1" s="1"/>
  <c r="H30" i="1"/>
  <c r="K30" i="1" s="1"/>
  <c r="H29" i="1"/>
  <c r="K29" i="1" s="1"/>
  <c r="H28" i="1"/>
  <c r="K28" i="1" s="1"/>
  <c r="H27" i="1"/>
  <c r="K27" i="1" s="1"/>
  <c r="H26" i="1"/>
  <c r="K26" i="1" s="1"/>
  <c r="H25" i="1"/>
  <c r="K25" i="1" s="1"/>
  <c r="H24" i="1"/>
  <c r="K24" i="1" s="1"/>
  <c r="H22" i="1"/>
  <c r="K22" i="1" s="1"/>
  <c r="H21" i="1"/>
  <c r="K21" i="1" s="1"/>
  <c r="H20" i="1"/>
  <c r="K20" i="1" s="1"/>
  <c r="H19" i="1"/>
  <c r="K19" i="1" s="1"/>
  <c r="H18" i="1"/>
  <c r="K18" i="1" s="1"/>
  <c r="H17" i="1"/>
  <c r="K17" i="1" s="1"/>
  <c r="H16" i="1"/>
  <c r="K16" i="1" s="1"/>
  <c r="H15" i="1"/>
  <c r="K15" i="1" s="1"/>
  <c r="H14" i="1"/>
  <c r="K14" i="1" s="1"/>
  <c r="H13" i="1"/>
  <c r="K13" i="1" s="1"/>
  <c r="K12" i="1"/>
  <c r="H12" i="1"/>
  <c r="H67" i="1" s="1"/>
  <c r="D8" i="1"/>
  <c r="F5" i="4" l="1"/>
  <c r="G36" i="4"/>
  <c r="C6" i="4" s="1"/>
  <c r="G47" i="4"/>
  <c r="C7" i="4" s="1"/>
  <c r="F7" i="1"/>
  <c r="F9" i="1" s="1"/>
  <c r="C7" i="1"/>
  <c r="M67" i="1"/>
  <c r="D9" i="3"/>
  <c r="I9" i="3"/>
  <c r="K67" i="1"/>
  <c r="C6" i="1"/>
  <c r="G23" i="4"/>
  <c r="C5" i="4" s="1"/>
  <c r="C5" i="1"/>
  <c r="C9" i="1" s="1"/>
  <c r="I9" i="4" l="1"/>
  <c r="G48" i="4"/>
  <c r="F9" i="4"/>
  <c r="C9" i="4"/>
</calcChain>
</file>

<file path=xl/sharedStrings.xml><?xml version="1.0" encoding="utf-8"?>
<sst xmlns="http://schemas.openxmlformats.org/spreadsheetml/2006/main" count="1933" uniqueCount="617">
  <si>
    <t>SSE Operational Wind Capacity</t>
  </si>
  <si>
    <t>All Capacity</t>
  </si>
  <si>
    <t>ROC</t>
  </si>
  <si>
    <t>CfD</t>
  </si>
  <si>
    <t>REFIT</t>
  </si>
  <si>
    <t>Onshore (GB) - MW</t>
  </si>
  <si>
    <t>Onshore (NI) - MW</t>
  </si>
  <si>
    <t>Onshore (ROI) - MW</t>
  </si>
  <si>
    <t>Offshore (GB) - MW</t>
  </si>
  <si>
    <t>Total Wind - MW</t>
  </si>
  <si>
    <t>Wind farms</t>
  </si>
  <si>
    <t>Country</t>
  </si>
  <si>
    <t>Onshore/ Offshore</t>
  </si>
  <si>
    <t>Capacity (MW)</t>
  </si>
  <si>
    <t>No. Turbines</t>
  </si>
  <si>
    <t>SSE Stake (%)</t>
  </si>
  <si>
    <t>SSE Stake (MW)</t>
  </si>
  <si>
    <t>JV partner</t>
  </si>
  <si>
    <t>SSE Operated</t>
  </si>
  <si>
    <t>ROC contract (MW, SSE share)</t>
  </si>
  <si>
    <t>ROCs end date</t>
  </si>
  <si>
    <t>CfD (MW)</t>
  </si>
  <si>
    <t>Cfd Price £/MWh</t>
  </si>
  <si>
    <t>CfD end date</t>
  </si>
  <si>
    <t>REFIT (MW)</t>
  </si>
  <si>
    <t>Re-Fit End Date</t>
  </si>
  <si>
    <t>Notes</t>
  </si>
  <si>
    <t>Achany</t>
  </si>
  <si>
    <t>Scotland</t>
  </si>
  <si>
    <t>Onshore</t>
  </si>
  <si>
    <t>n/a</t>
  </si>
  <si>
    <t>Yes</t>
  </si>
  <si>
    <t>Artfield Fell</t>
  </si>
  <si>
    <t>Balmurrie Fell</t>
  </si>
  <si>
    <t>Bhlaraidh</t>
  </si>
  <si>
    <t>ROC at 0.9/MWh</t>
  </si>
  <si>
    <t>Cathkin Braes</t>
  </si>
  <si>
    <t>Clyde (original)</t>
  </si>
  <si>
    <t>Greencoat 28.2%, GLIL 21.7%</t>
  </si>
  <si>
    <t>Jul-31 - Aug-32</t>
  </si>
  <si>
    <t>Clyde Extension</t>
  </si>
  <si>
    <t>Oct-36 - Jan-37</t>
  </si>
  <si>
    <t>Drumderg</t>
  </si>
  <si>
    <t>Dunmaglass</t>
  </si>
  <si>
    <t>Greencoat 49.9%</t>
  </si>
  <si>
    <t>Fairburn</t>
  </si>
  <si>
    <t>Gordonbush</t>
  </si>
  <si>
    <t>Gordonbush extension</t>
  </si>
  <si>
    <t>-</t>
  </si>
  <si>
    <t>Griffin</t>
  </si>
  <si>
    <t>Calliachar</t>
  </si>
  <si>
    <t>Hadyard Hill</t>
  </si>
  <si>
    <t>Spurness</t>
  </si>
  <si>
    <t>Strathy North</t>
  </si>
  <si>
    <t>Stronelairg</t>
  </si>
  <si>
    <t>Tangy</t>
  </si>
  <si>
    <t>Tangy Ext</t>
  </si>
  <si>
    <t>Toddleburn</t>
  </si>
  <si>
    <t>Keadby</t>
  </si>
  <si>
    <t>England</t>
  </si>
  <si>
    <t>Bessy Bell 2</t>
  </si>
  <si>
    <t>Northern Ireland</t>
  </si>
  <si>
    <t>Glenconway</t>
  </si>
  <si>
    <t>Glenconway 2</t>
  </si>
  <si>
    <t>Slieve Kirk</t>
  </si>
  <si>
    <t>Tievenameenta</t>
  </si>
  <si>
    <t>Athea</t>
  </si>
  <si>
    <t>Rep. of Ireland</t>
  </si>
  <si>
    <t>Bindoo</t>
  </si>
  <si>
    <t>Boggerah Wind farm</t>
  </si>
  <si>
    <t>Craydel ltd 47.5%; 5% other</t>
  </si>
  <si>
    <t>No</t>
  </si>
  <si>
    <t>Coomacheo</t>
  </si>
  <si>
    <t>Coomatalin</t>
  </si>
  <si>
    <t>Corneen</t>
  </si>
  <si>
    <t>Culliagh</t>
  </si>
  <si>
    <t>Curragh</t>
  </si>
  <si>
    <t>Dromada</t>
  </si>
  <si>
    <t>Dunneill</t>
  </si>
  <si>
    <t>Galway (CGT)</t>
  </si>
  <si>
    <t>Galway (Cloosh)</t>
  </si>
  <si>
    <t>Greencoat 75%</t>
  </si>
  <si>
    <t>Gartnaneane</t>
  </si>
  <si>
    <t>Kingsmountain</t>
  </si>
  <si>
    <t>Knockastanna</t>
  </si>
  <si>
    <t>Leanamore</t>
  </si>
  <si>
    <t>Meentycat</t>
  </si>
  <si>
    <t>Meentycat (Meenbog Ext)</t>
  </si>
  <si>
    <t>Meentycat (Cark Ext)</t>
  </si>
  <si>
    <t>Midas Windfarm</t>
  </si>
  <si>
    <t>Craydel ltd 51%</t>
  </si>
  <si>
    <t>Mullananalt</t>
  </si>
  <si>
    <t>Rathcahill</t>
  </si>
  <si>
    <t>Richfield</t>
  </si>
  <si>
    <t>Tournafulla 1</t>
  </si>
  <si>
    <t>Tournafulla 2</t>
  </si>
  <si>
    <t>Beatrice</t>
  </si>
  <si>
    <t>Offshore</t>
  </si>
  <si>
    <t>CIP 35%, Red Rock 25%</t>
  </si>
  <si>
    <t>£140/MWh</t>
  </si>
  <si>
    <t>Cfd in 2012 prices inflated by CPI</t>
  </si>
  <si>
    <t>Greater Gabbard</t>
  </si>
  <si>
    <t>RWE 50%</t>
  </si>
  <si>
    <t>Oct-31/Aug-32</t>
  </si>
  <si>
    <t>ROC at 2/MWh</t>
  </si>
  <si>
    <t>Total</t>
  </si>
  <si>
    <t>Recent Disposals</t>
  </si>
  <si>
    <t>Bessy Bell 1</t>
  </si>
  <si>
    <t>Sold July 2022</t>
  </si>
  <si>
    <t>Walney</t>
  </si>
  <si>
    <t>Orsted 50.1%; OPW 24.8%</t>
  </si>
  <si>
    <t>2031/32</t>
  </si>
  <si>
    <t>Double ROC, SSE share sold to Greencoat Sept 2020</t>
  </si>
  <si>
    <t>Slieve Divena 2</t>
  </si>
  <si>
    <t>Sold to Greencoat February 2020</t>
  </si>
  <si>
    <t>Prepared on best endeavours basis</t>
  </si>
  <si>
    <t>SSE Hydro Capacity</t>
  </si>
  <si>
    <t>Capacity Market</t>
  </si>
  <si>
    <t xml:space="preserve">Conventional Hydro </t>
  </si>
  <si>
    <t>Breakdown:</t>
  </si>
  <si>
    <t xml:space="preserve">Run of River </t>
  </si>
  <si>
    <t xml:space="preserve">Flexible Running </t>
  </si>
  <si>
    <t xml:space="preserve">Pumped Storage </t>
  </si>
  <si>
    <t>Total SSE Hydro (MW)</t>
  </si>
  <si>
    <t>955MW de-rated to ~900MW</t>
  </si>
  <si>
    <t>Hydro Station</t>
  </si>
  <si>
    <t>Location</t>
  </si>
  <si>
    <t>Cascade</t>
  </si>
  <si>
    <t>Installed MW</t>
  </si>
  <si>
    <t>ROC contract</t>
  </si>
  <si>
    <t>ROCS end date</t>
  </si>
  <si>
    <t>Qualifies for Capacity Market*</t>
  </si>
  <si>
    <t>Achanalt</t>
  </si>
  <si>
    <t>Conon Shin Affric Beauly</t>
  </si>
  <si>
    <t>Aigas</t>
  </si>
  <si>
    <t>Beannachran</t>
  </si>
  <si>
    <t>Cassley</t>
  </si>
  <si>
    <t>Cuileig</t>
  </si>
  <si>
    <t>Culligran Comp Set</t>
  </si>
  <si>
    <t>Culligran Unit 2</t>
  </si>
  <si>
    <t>Deanie</t>
  </si>
  <si>
    <t>Duchally</t>
  </si>
  <si>
    <t>Fasnakyle Compset</t>
  </si>
  <si>
    <t>Fasnakyle Power Station</t>
  </si>
  <si>
    <t>Grudie Bridge</t>
  </si>
  <si>
    <t>Kilmorack</t>
  </si>
  <si>
    <t>Lairg</t>
  </si>
  <si>
    <t>Luichart Dam</t>
  </si>
  <si>
    <t>Luichart Power Station</t>
  </si>
  <si>
    <t>Meig Dam</t>
  </si>
  <si>
    <t>Misgeach</t>
  </si>
  <si>
    <t>Mossford</t>
  </si>
  <si>
    <t>Mullardoch</t>
  </si>
  <si>
    <t>Orrin</t>
  </si>
  <si>
    <t>Orrin Dam</t>
  </si>
  <si>
    <t>Shin</t>
  </si>
  <si>
    <t>Shin Diversion</t>
  </si>
  <si>
    <t>Torr Achilty</t>
  </si>
  <si>
    <t>Vaich</t>
  </si>
  <si>
    <t>Ceannacroc</t>
  </si>
  <si>
    <t>Great Glen Foyers</t>
  </si>
  <si>
    <t>Cluanie</t>
  </si>
  <si>
    <t>Dundreggan Dam</t>
  </si>
  <si>
    <t>Foyers Falls</t>
  </si>
  <si>
    <t>Glendoe</t>
  </si>
  <si>
    <t>Glenmoriston</t>
  </si>
  <si>
    <t>Invergarry</t>
  </si>
  <si>
    <t>Invergarry Dam</t>
  </si>
  <si>
    <t>Kingairloch</t>
  </si>
  <si>
    <t>Livishie</t>
  </si>
  <si>
    <t>Loyne</t>
  </si>
  <si>
    <t>Morar</t>
  </si>
  <si>
    <t>Mucomir (inc Compset)</t>
  </si>
  <si>
    <t>Quoich</t>
  </si>
  <si>
    <t>Quoich Dam</t>
  </si>
  <si>
    <t>Cashlie</t>
  </si>
  <si>
    <t>Tummel Breadalbane</t>
  </si>
  <si>
    <t>Clunie Dam</t>
  </si>
  <si>
    <t>Clunie Power Station</t>
  </si>
  <si>
    <t>Cuaich</t>
  </si>
  <si>
    <t>Dalchonzie</t>
  </si>
  <si>
    <t>Errochty</t>
  </si>
  <si>
    <t>Finlarig</t>
  </si>
  <si>
    <t>Gaur</t>
  </si>
  <si>
    <t>Lednock</t>
  </si>
  <si>
    <t>Loch Ericht</t>
  </si>
  <si>
    <t>Lochay Compset</t>
  </si>
  <si>
    <t>Lochay FishPass</t>
  </si>
  <si>
    <t>Lochay Power Station</t>
  </si>
  <si>
    <t>Lubreoch</t>
  </si>
  <si>
    <t>Pitlochry</t>
  </si>
  <si>
    <t>Pitlochry Compset</t>
  </si>
  <si>
    <t>Rannoch</t>
  </si>
  <si>
    <t>St Fillans</t>
  </si>
  <si>
    <t>Stronuich</t>
  </si>
  <si>
    <t>Trinafour</t>
  </si>
  <si>
    <t>Tummel</t>
  </si>
  <si>
    <t>Truim compset</t>
  </si>
  <si>
    <t>Allt na Lairige</t>
  </si>
  <si>
    <t>Sloy Awe</t>
  </si>
  <si>
    <t>Awe Barrage</t>
  </si>
  <si>
    <t>Clachan</t>
  </si>
  <si>
    <t>Inverawe</t>
  </si>
  <si>
    <t>Kilmelford Compset</t>
  </si>
  <si>
    <t>Kilmelford</t>
  </si>
  <si>
    <t>Loch Gair</t>
  </si>
  <si>
    <t>Lussa</t>
  </si>
  <si>
    <t>Lussa Comp Set</t>
  </si>
  <si>
    <t>Nant</t>
  </si>
  <si>
    <t>Sloy</t>
  </si>
  <si>
    <t>Sron Mor</t>
  </si>
  <si>
    <t>Striven</t>
  </si>
  <si>
    <t>Tralaig</t>
  </si>
  <si>
    <t>Chliostair</t>
  </si>
  <si>
    <t>Small Hydro</t>
  </si>
  <si>
    <t>Claddoch</t>
  </si>
  <si>
    <t>Gisla</t>
  </si>
  <si>
    <t>Kerry Falls</t>
  </si>
  <si>
    <t>Loch Dubh</t>
  </si>
  <si>
    <t>Nostie Bridge</t>
  </si>
  <si>
    <t>Nostie Comp Set</t>
  </si>
  <si>
    <t>Storr Lochs</t>
  </si>
  <si>
    <t>Tobermory</t>
  </si>
  <si>
    <t>Total Conventional Hydro</t>
  </si>
  <si>
    <t>Foyers</t>
  </si>
  <si>
    <t>Pumped Storage</t>
  </si>
  <si>
    <t>Pump Storage</t>
  </si>
  <si>
    <t>Registered capacity will be higher that GB capacity market capacity due to its de-rating factor applied each year</t>
  </si>
  <si>
    <t xml:space="preserve">SSE Renewables Output </t>
  </si>
  <si>
    <t>Full year to 31/03/2023</t>
  </si>
  <si>
    <t>Full year to 31/03/2022</t>
  </si>
  <si>
    <t>Full year to 31/03/2021</t>
  </si>
  <si>
    <t>Full year to 31/03/2020</t>
  </si>
  <si>
    <t>Full year to 31/03/2019</t>
  </si>
  <si>
    <t>Full Year to 31/03/2018</t>
  </si>
  <si>
    <t>Renewable Summary Totals</t>
  </si>
  <si>
    <t>GWh</t>
  </si>
  <si>
    <t>Hydro and Pumped Storage</t>
  </si>
  <si>
    <t>Onshore wind</t>
  </si>
  <si>
    <t>Offshore wind</t>
  </si>
  <si>
    <t>GB onshore constrained off output NOT included above</t>
  </si>
  <si>
    <t>GB offshore constrained off output NOT included above</t>
  </si>
  <si>
    <t>Total output including constrained off</t>
  </si>
  <si>
    <t xml:space="preserve">HYDRO </t>
  </si>
  <si>
    <t xml:space="preserve">Conventional Hydro Output </t>
  </si>
  <si>
    <t>Foyers Gross Generation</t>
  </si>
  <si>
    <t>Site refurbishment outage November 2019 - May 2020 (unit 2) and August 2020 (unit 1)</t>
  </si>
  <si>
    <t xml:space="preserve">ONSHORE </t>
  </si>
  <si>
    <t>Artfield Fell &amp; Balmurrie Fell</t>
  </si>
  <si>
    <t>Clyde</t>
  </si>
  <si>
    <t>30% Stake in Clyde sold 18 March 2016, further 5% sold August 2017 and another 14.9% May 2018</t>
  </si>
  <si>
    <t xml:space="preserve">Cathkin Braes </t>
  </si>
  <si>
    <t>49.9% sold to Greencoat in March 2019</t>
  </si>
  <si>
    <t>Comissioned August 2021</t>
  </si>
  <si>
    <t>Griffin &amp; Calliacher</t>
  </si>
  <si>
    <t xml:space="preserve">Keadby </t>
  </si>
  <si>
    <t xml:space="preserve">Tilbury </t>
  </si>
  <si>
    <t>Sold June 2017</t>
  </si>
  <si>
    <t>na</t>
  </si>
  <si>
    <t>Total UK mainland</t>
  </si>
  <si>
    <t xml:space="preserve">Bessy Bell </t>
  </si>
  <si>
    <t>Slieve Divena II</t>
  </si>
  <si>
    <t>Sold Feburary 2020</t>
  </si>
  <si>
    <t>Total Northern Ireland</t>
  </si>
  <si>
    <t xml:space="preserve">Athea </t>
  </si>
  <si>
    <t>Boggerah</t>
  </si>
  <si>
    <t xml:space="preserve">ROI JV operated by 3rd party </t>
  </si>
  <si>
    <t>Galway (CGT) - Uggool</t>
  </si>
  <si>
    <t>Galway (CGT) - Cloosh</t>
  </si>
  <si>
    <t>SSE owned 50% stake until March 2019 when stake reduced to 25% through disposal</t>
  </si>
  <si>
    <t>Knockstanna</t>
  </si>
  <si>
    <t>Midas</t>
  </si>
  <si>
    <t>Meenbog</t>
  </si>
  <si>
    <t>Tournafulla 1 &amp; 2</t>
  </si>
  <si>
    <t>Total Ireland</t>
  </si>
  <si>
    <t>SSE Total Onshore Wind</t>
  </si>
  <si>
    <t>OFFSHORE</t>
  </si>
  <si>
    <t>Seagreen</t>
  </si>
  <si>
    <t>Online early 2019</t>
  </si>
  <si>
    <t>Sold September 2020</t>
  </si>
  <si>
    <t>Hunterston</t>
  </si>
  <si>
    <t>Test site decommissioned</t>
  </si>
  <si>
    <t>Total Offshore Wind</t>
  </si>
  <si>
    <t>Electricity output based on SSE 100% share of wholly owned sites and % share of joint ventures</t>
  </si>
  <si>
    <t>Wind output is at each station is net of constrained off generation and all actual renewable output is recorded post transmission loss adjustment factor; ROCs generation is based on entire station output</t>
  </si>
  <si>
    <t>Biomass output at Slough is excluded and  now part of SSE Distributed Energy</t>
  </si>
  <si>
    <t>SSE Renewables Project Pipeline</t>
  </si>
  <si>
    <t>Pipeline by stage</t>
  </si>
  <si>
    <t>SSE share (MW)</t>
  </si>
  <si>
    <t xml:space="preserve">Secured pipeline by technology </t>
  </si>
  <si>
    <t>Secured pipeline by Geography</t>
  </si>
  <si>
    <t>In construction</t>
  </si>
  <si>
    <t>Onshore wind inc. solar hybridisation</t>
  </si>
  <si>
    <t>Great Britain</t>
  </si>
  <si>
    <t xml:space="preserve">Late-stage development </t>
  </si>
  <si>
    <t xml:space="preserve">Ireland </t>
  </si>
  <si>
    <t xml:space="preserve">Early-stage development </t>
  </si>
  <si>
    <t>Spain</t>
  </si>
  <si>
    <t>Solar and Battery</t>
  </si>
  <si>
    <t>Other South. Europe</t>
  </si>
  <si>
    <t>Total secured pipeline</t>
  </si>
  <si>
    <t xml:space="preserve">Additional Future prospects </t>
  </si>
  <si>
    <t>Project</t>
  </si>
  <si>
    <t>Technology</t>
  </si>
  <si>
    <t>SSE Share (%)</t>
  </si>
  <si>
    <t>SSE Share (MW)</t>
  </si>
  <si>
    <t>Partner</t>
  </si>
  <si>
    <t>Dogger Bank A</t>
  </si>
  <si>
    <t>Equinor &amp; Vargronn</t>
  </si>
  <si>
    <t>Dogger Bank B</t>
  </si>
  <si>
    <t>Dogger Bank C</t>
  </si>
  <si>
    <t>Viking</t>
  </si>
  <si>
    <t>Yellow River</t>
  </si>
  <si>
    <t>Ireland</t>
  </si>
  <si>
    <t>Lenalea</t>
  </si>
  <si>
    <t>Colitte</t>
  </si>
  <si>
    <t>Littleton</t>
  </si>
  <si>
    <t>Salisbury</t>
  </si>
  <si>
    <t>Ferrybridge</t>
  </si>
  <si>
    <t>Total in construction</t>
  </si>
  <si>
    <t>Seagreen 1A</t>
  </si>
  <si>
    <t>Strathy South</t>
  </si>
  <si>
    <t>Bhlaraidh Extension</t>
  </si>
  <si>
    <t>Other GB &amp; Ireland</t>
  </si>
  <si>
    <t>GB &amp; Ireland</t>
  </si>
  <si>
    <t>Spain (Various)</t>
  </si>
  <si>
    <t>Other Southern Europe (various)</t>
  </si>
  <si>
    <t>Italy, Greece, France</t>
  </si>
  <si>
    <t>Coire Glas</t>
  </si>
  <si>
    <t>Pumped storage</t>
  </si>
  <si>
    <t>ByPass</t>
  </si>
  <si>
    <t>Monk Fryston</t>
  </si>
  <si>
    <t>Tawnaghmore</t>
  </si>
  <si>
    <t xml:space="preserve">Total late-stage development </t>
  </si>
  <si>
    <t>Arklow Bank 2</t>
  </si>
  <si>
    <t>Berwick Bank</t>
  </si>
  <si>
    <t>North Falls</t>
  </si>
  <si>
    <t>RWE</t>
  </si>
  <si>
    <t>Greater Gabbard Extension</t>
  </si>
  <si>
    <t>Ossian</t>
  </si>
  <si>
    <t>Marubeni &amp; CIP</t>
  </si>
  <si>
    <t>ScotWind auction lease</t>
  </si>
  <si>
    <t>Cloiche</t>
  </si>
  <si>
    <t>Other GB &amp; Ire (Various)</t>
  </si>
  <si>
    <t>Fiddler's Ferry</t>
  </si>
  <si>
    <t>Staythorpe</t>
  </si>
  <si>
    <t xml:space="preserve">Total early-stage development </t>
  </si>
  <si>
    <t>Total Secured Pipeline</t>
  </si>
  <si>
    <t>Other GB onshore</t>
  </si>
  <si>
    <t>Other Ireland onshore</t>
  </si>
  <si>
    <t>c200</t>
  </si>
  <si>
    <t xml:space="preserve">Spain </t>
  </si>
  <si>
    <t>Other Southern Europe</t>
  </si>
  <si>
    <t>Other GB Hydro</t>
  </si>
  <si>
    <t>Dogger Bank D</t>
  </si>
  <si>
    <t>Equinor</t>
  </si>
  <si>
    <t>Tarbert</t>
  </si>
  <si>
    <t>Japanese Projects</t>
  </si>
  <si>
    <t>Japan</t>
  </si>
  <si>
    <t>Other GB Solar</t>
  </si>
  <si>
    <t>c400</t>
  </si>
  <si>
    <t>Other GB Battery</t>
  </si>
  <si>
    <t>c900</t>
  </si>
  <si>
    <t>Total future prospects</t>
  </si>
  <si>
    <t>&gt;13GW</t>
  </si>
  <si>
    <t>All capacities are subject to change as projects refined.</t>
  </si>
  <si>
    <t>Onshore includes solar hybridisation</t>
  </si>
  <si>
    <t xml:space="preserve">Late-stage is consented in GB and land or grid security elsewhere, early-stage has land/seabed rights in GB and some security over planning ot land elsewhere </t>
  </si>
  <si>
    <t>Future prospects are named sites where non-exclusive development activity is underway</t>
  </si>
  <si>
    <t>SSE Capacity Payment Schedule</t>
  </si>
  <si>
    <t>Last Updated</t>
  </si>
  <si>
    <t>SSE Financial Year (Apr-Mar)</t>
  </si>
  <si>
    <r>
      <t xml:space="preserve">Multi-year Contracts </t>
    </r>
    <r>
      <rPr>
        <b/>
        <sz val="16"/>
        <color theme="0"/>
        <rFont val="Calibri"/>
        <family val="2"/>
        <scheme val="minor"/>
      </rPr>
      <t>(included in t-4 capacity and value in main table)</t>
    </r>
  </si>
  <si>
    <t>Delivery Year/
Financial Year</t>
  </si>
  <si>
    <t>Auction</t>
  </si>
  <si>
    <t>Contract price €/MW</t>
  </si>
  <si>
    <t>Renewables</t>
  </si>
  <si>
    <t>Thermal</t>
  </si>
  <si>
    <t>Unit</t>
  </si>
  <si>
    <t>Business Unit</t>
  </si>
  <si>
    <t>Length of Contract
(years)</t>
  </si>
  <si>
    <t>First Delivery Year</t>
  </si>
  <si>
    <t>Capacity Obligation (MW)</t>
  </si>
  <si>
    <t>Clearing Price (€/MW)</t>
  </si>
  <si>
    <t>Annual Revenue  (€m)</t>
  </si>
  <si>
    <t>2018/19</t>
  </si>
  <si>
    <t>T-1</t>
  </si>
  <si>
    <t>p</t>
  </si>
  <si>
    <t>2026/27</t>
  </si>
  <si>
    <t>a</t>
  </si>
  <si>
    <t>Value (€m)</t>
  </si>
  <si>
    <t>2019/20</t>
  </si>
  <si>
    <t>2020/21</t>
  </si>
  <si>
    <t>Value (€million)</t>
  </si>
  <si>
    <t>2021/22</t>
  </si>
  <si>
    <t>T-2</t>
  </si>
  <si>
    <t>Value (£m)</t>
  </si>
  <si>
    <t>2022/23</t>
  </si>
  <si>
    <t>T-4</t>
  </si>
  <si>
    <t>2023/24</t>
  </si>
  <si>
    <t>2024/25</t>
  </si>
  <si>
    <t>2025/26</t>
  </si>
  <si>
    <t>See note 5</t>
  </si>
  <si>
    <t>Capacities are in line with the de-rating factors published for the relevant auction process, therefore will not directly match SSE's published station capacities</t>
  </si>
  <si>
    <r>
      <t xml:space="preserve">T-1 and T-4 Contracts </t>
    </r>
    <r>
      <rPr>
        <b/>
        <sz val="16"/>
        <color theme="0"/>
        <rFont val="Calibri"/>
        <family val="2"/>
        <scheme val="minor"/>
      </rPr>
      <t>(includes multi-year contracts in T-4 capacity and value figures)</t>
    </r>
  </si>
  <si>
    <r>
      <t>Multi-year Contracts</t>
    </r>
    <r>
      <rPr>
        <b/>
        <sz val="16"/>
        <color theme="0"/>
        <rFont val="Calibri"/>
        <family val="2"/>
        <scheme val="minor"/>
      </rPr>
      <t xml:space="preserve"> (included in t-4 capacity and value in main table)</t>
    </r>
  </si>
  <si>
    <t>Contract Year (Oct to Sep)</t>
  </si>
  <si>
    <t>SSE Financial Year (Apr - Mar)</t>
  </si>
  <si>
    <t>Contract price £/Kw</t>
  </si>
  <si>
    <t>Totals</t>
  </si>
  <si>
    <t>Clearing Price* (£/kW)</t>
  </si>
  <si>
    <t>Base Year</t>
  </si>
  <si>
    <t>Approx Revenue Each Winter (Oct-March) of Contract (£m)</t>
  </si>
  <si>
    <t>Approx Revenue Each Summer (March-Sept) Of Contract (£m)</t>
  </si>
  <si>
    <t>2017/18</t>
  </si>
  <si>
    <t>Keadby 2</t>
  </si>
  <si>
    <t>Slough Multifuel</t>
  </si>
  <si>
    <t>Gordonbush Extension</t>
  </si>
  <si>
    <t>1 Clearing prices subject to CPI indexation</t>
  </si>
  <si>
    <t>2 The above contracts are included within the capacity and value rows for t-4 contracts in the main table</t>
  </si>
  <si>
    <t>T-3</t>
  </si>
  <si>
    <t>Value (£million)</t>
  </si>
  <si>
    <t>Capacity (MW)*</t>
  </si>
  <si>
    <t>Value (£m)*</t>
  </si>
  <si>
    <t>* includes adjustment for multi-year contracts</t>
  </si>
  <si>
    <t>Capacities are in line with de-rating factors issued by the delivery body for each contract year, therefore will not directly match SSE's published station capacities</t>
  </si>
  <si>
    <t>Contract payments are weighted depending on demand weighting and are calculated by EMRS on behalf of the ESC. Currently assumes 55% weighting Oct - March; 45% weighting Apr - Sept.</t>
  </si>
  <si>
    <t>Where relevant, the table allows for SSE's equity share of JV capacity contract volumes and income including Triton Power which is included from 1 September 2022</t>
  </si>
  <si>
    <t>JV capacity volumes and income do not necessarily account for secondary capacity market trading</t>
  </si>
  <si>
    <t xml:space="preserve">The above table does include Peterhead's contract year 19/20 and 20/21 secured on the secondary market. </t>
  </si>
  <si>
    <t>p (published at time of auction); a (actual based on CPI)</t>
  </si>
  <si>
    <t>Clearing price in the t-4 auctions are subject to CPI Indexation. The above table allows for adjusted clearing prices as confirmed by EMRS only i.e. up to and including the current Delivery Year.  For future years, no assumption is being made on the rate of Indexation that will apply.</t>
  </si>
  <si>
    <t>More info published here - https://www.emrdeliverybody.com/sitepages/home.aspx.</t>
  </si>
  <si>
    <t>Due to the temporary suspsension of GB capacity market payments relating to contract yar 2018/19; Sept 2018 to March 2019 payments were received by SSE in its financial year 2019/20.</t>
  </si>
  <si>
    <t>SSE Thermal Capacity</t>
  </si>
  <si>
    <t>Summary totals</t>
  </si>
  <si>
    <t>MW</t>
  </si>
  <si>
    <t>GB gas- and oil-fired</t>
  </si>
  <si>
    <t>Irish gas- and oil-fired</t>
  </si>
  <si>
    <t>Coal-fired</t>
  </si>
  <si>
    <t>zero</t>
  </si>
  <si>
    <t>Total Thermal generating capacity</t>
  </si>
  <si>
    <t>Capacity in development</t>
  </si>
  <si>
    <t>CCS and Hydrogen projects</t>
  </si>
  <si>
    <t xml:space="preserve">Other </t>
  </si>
  <si>
    <t xml:space="preserve">Total in development </t>
  </si>
  <si>
    <t xml:space="preserve">SSE Thermal Capacity </t>
  </si>
  <si>
    <t>Asset</t>
  </si>
  <si>
    <t>SSE ownership</t>
  </si>
  <si>
    <t>Partners</t>
  </si>
  <si>
    <t>Eligible for Capacity Market</t>
  </si>
  <si>
    <t>Commercial Year</t>
  </si>
  <si>
    <t>Corrected LHV Efficiency (FY23)</t>
  </si>
  <si>
    <t>Keadby 1</t>
  </si>
  <si>
    <t>CCGT</t>
  </si>
  <si>
    <t>Keadby OCGT</t>
  </si>
  <si>
    <t>OCGT</t>
  </si>
  <si>
    <t>Medway</t>
  </si>
  <si>
    <t>Peterhead</t>
  </si>
  <si>
    <t>Repowered 2000</t>
  </si>
  <si>
    <t>Seabank</t>
  </si>
  <si>
    <t>CK Infrastructure Holdings Limited</t>
  </si>
  <si>
    <t>Around 55%</t>
  </si>
  <si>
    <t>Third party has offtake agreement for 100% of output from Sept 2021</t>
  </si>
  <si>
    <t>Marchwood</t>
  </si>
  <si>
    <t>Munich Re</t>
  </si>
  <si>
    <t>SSE has offtake agreement for 100% of output</t>
  </si>
  <si>
    <t>Burghfield</t>
  </si>
  <si>
    <t xml:space="preserve">Chickerell </t>
  </si>
  <si>
    <t>Saltend</t>
  </si>
  <si>
    <t>CCGT &amp; CHP</t>
  </si>
  <si>
    <t>Acquired September 2022</t>
  </si>
  <si>
    <t>Indian Queens</t>
  </si>
  <si>
    <t>Irish gas- and oil-fired capacity</t>
  </si>
  <si>
    <t>Great Island</t>
  </si>
  <si>
    <t xml:space="preserve">Tarbert </t>
  </si>
  <si>
    <t>Oil</t>
  </si>
  <si>
    <t>1970/1976</t>
  </si>
  <si>
    <t xml:space="preserve">Rhode </t>
  </si>
  <si>
    <t>Total gas- and oil-fired capacity owned by SSE Thermal</t>
  </si>
  <si>
    <t>Gas storage capacity</t>
  </si>
  <si>
    <t>Aldbrough Gas Storage</t>
  </si>
  <si>
    <t>Gas storage</t>
  </si>
  <si>
    <t>74mTh of storage capacity (SSE share)</t>
  </si>
  <si>
    <t>Atwick Gas Storage</t>
  </si>
  <si>
    <t>118mTh of storage capacity</t>
  </si>
  <si>
    <t>192mTh of storage capacity (SSE share)</t>
  </si>
  <si>
    <t xml:space="preserve">Ferrybridge </t>
  </si>
  <si>
    <t>Coal</t>
  </si>
  <si>
    <t>closed</t>
  </si>
  <si>
    <t>Closed March 2016</t>
  </si>
  <si>
    <t>Was 2GW when fully operational</t>
  </si>
  <si>
    <t xml:space="preserve">Fiddlers Ferry </t>
  </si>
  <si>
    <t>Closed March 2020</t>
  </si>
  <si>
    <t>See note 6</t>
  </si>
  <si>
    <t>Keadby 3</t>
  </si>
  <si>
    <t>CCGT with CCS</t>
  </si>
  <si>
    <t>Fully consented</t>
  </si>
  <si>
    <t>Peterhead CCS</t>
  </si>
  <si>
    <t>FEED study underway</t>
  </si>
  <si>
    <t>Medway / Thames-Bacton</t>
  </si>
  <si>
    <t>CCGT with CCS / H2</t>
  </si>
  <si>
    <t>Protos / Hynet</t>
  </si>
  <si>
    <t>CCGT with Hydrogen</t>
  </si>
  <si>
    <t xml:space="preserve">Keadby Hydrogen </t>
  </si>
  <si>
    <t xml:space="preserve">Aldbrough Hydrogen Pathfinder </t>
  </si>
  <si>
    <t>OCGT with Hydrogen</t>
  </si>
  <si>
    <t>35MW PEM Electrolyser, 20GWh storage cavern and 50MW OCGT
progressing through Net Zero Hydrogen Fund process</t>
  </si>
  <si>
    <t>Aldbrough Hydrogen Storage</t>
  </si>
  <si>
    <t>Hydrogen Storage</t>
  </si>
  <si>
    <t>Expected 320GWh Hydrogen storage capacity (for 100% of site)</t>
  </si>
  <si>
    <t>OCGT with Biofuel</t>
  </si>
  <si>
    <t xml:space="preserve">Platin </t>
  </si>
  <si>
    <t>Slough</t>
  </si>
  <si>
    <t>Waste to Energy</t>
  </si>
  <si>
    <t>Copenhagen Infrastructure Partners</t>
  </si>
  <si>
    <t>Ferrybridge Multifuel</t>
  </si>
  <si>
    <t>Wheelabrator</t>
  </si>
  <si>
    <t>Sold October 2020</t>
  </si>
  <si>
    <t>Ferrybridge Multifuel 2</t>
  </si>
  <si>
    <t>Skelton Grange</t>
  </si>
  <si>
    <t>Development project, sold October 2020</t>
  </si>
  <si>
    <t>CCGT : Combined Cycle Gas Turbine; OCGT Open Cycle Gas Turbine</t>
  </si>
  <si>
    <t>Some smaller sites are not part of SSE's Thermal operations and are operated by SSEN Distribution or Distributed Energy</t>
  </si>
  <si>
    <t>Thermal Capacity Operated by SSEN Distribution</t>
  </si>
  <si>
    <t>Ownership</t>
  </si>
  <si>
    <t>Installed Capacity (MW)</t>
  </si>
  <si>
    <t>Lerwick</t>
  </si>
  <si>
    <t>Island Diesels</t>
  </si>
  <si>
    <t>SSE Thermal Output</t>
  </si>
  <si>
    <t>Energy from waste</t>
  </si>
  <si>
    <t>GB</t>
  </si>
  <si>
    <t>100%, 1,184GWh of pre-commissioning output excluded in FY23</t>
  </si>
  <si>
    <t>100% of output up to Sept 2021, when offtake agreement expired, and 50% thereafter</t>
  </si>
  <si>
    <t>100% PPAs as per contractual arrangments</t>
  </si>
  <si>
    <t xml:space="preserve">Saltend </t>
  </si>
  <si>
    <t xml:space="preserve">Joint aquired with Equinor Sept 2022, 50% share </t>
  </si>
  <si>
    <t>Burghfield and Chickerell</t>
  </si>
  <si>
    <t>CHPs</t>
  </si>
  <si>
    <t>closed April 2019</t>
  </si>
  <si>
    <t>Total GB Thermal Business Generation Output (GWh)</t>
  </si>
  <si>
    <t>Great Island CCGT</t>
  </si>
  <si>
    <t>Rhode</t>
  </si>
  <si>
    <t>Total Irish thermal output GWh</t>
  </si>
  <si>
    <t>Energy from Waste</t>
  </si>
  <si>
    <t>50% of output until sold in 2020</t>
  </si>
  <si>
    <t>Coal-fired Output</t>
  </si>
  <si>
    <t>Fiddlers Ferry</t>
  </si>
  <si>
    <t>site closed 31 March 2020</t>
  </si>
  <si>
    <t>Generation ouput GB is total net exported Metered Data @ NBP (sometimes estimated at period end). Eire is data final as published by Single Electricity Market Operator</t>
  </si>
  <si>
    <t>Plant operated by Distribution</t>
  </si>
  <si>
    <t>Small island diesels</t>
  </si>
  <si>
    <t>SSE plc Investor Databook</t>
  </si>
  <si>
    <t xml:space="preserve">Prepared on a best endeavours basis </t>
  </si>
  <si>
    <t>Please contact ir@sse.com with any questions</t>
  </si>
  <si>
    <t>Table of Contents (Linked)</t>
  </si>
  <si>
    <t>SSE Renewables - Wind asset list</t>
  </si>
  <si>
    <t>SSE Renewables - Hydro asset list</t>
  </si>
  <si>
    <t>SSE Renewables output</t>
  </si>
  <si>
    <t>SSE Renewables project pipeline</t>
  </si>
  <si>
    <t>SSE Thermal output</t>
  </si>
  <si>
    <t>GB Capacity Market contract payments</t>
  </si>
  <si>
    <t xml:space="preserve">Irish Capacity Market contract payments </t>
  </si>
  <si>
    <t>Last updated November 2023</t>
  </si>
  <si>
    <t>Accurate as at 30 September 2023</t>
  </si>
  <si>
    <t>£41.61/MWh</t>
  </si>
  <si>
    <t>Accurate as at November 2023</t>
  </si>
  <si>
    <t>Aberarder</t>
  </si>
  <si>
    <t>Drumnahough, Tangy Repowering</t>
  </si>
  <si>
    <t>100% under 15-year indexed CfD secured at £52.29/MWh in 2012 prices</t>
  </si>
  <si>
    <t>100% under 15-year indexed CfD secured at £39.65/MWh in 2012 prices</t>
  </si>
  <si>
    <t>100% under 15-year indexed CfD secured at £41.61/MWh in 2012 prices</t>
  </si>
  <si>
    <t>100% under 15-year indexed CfD secured at £46.39 (50%) and £52.29/MWh (50%) in 2012 prices</t>
  </si>
  <si>
    <t>Achany Extension, Inchamore, Gortyrahilly, Cummeennabuddoge, Sheskin South, Glenora</t>
  </si>
  <si>
    <t>Reflects ownership and development status as at November 2023</t>
  </si>
  <si>
    <t>c450</t>
  </si>
  <si>
    <t>Current grid connection offer for 1,320MW (SSE share 660MW) with potential capacity for up to c2,000MW</t>
  </si>
  <si>
    <t>Other Ireland offshore</t>
  </si>
  <si>
    <t>c1,750</t>
  </si>
  <si>
    <t>c3,000</t>
  </si>
  <si>
    <t>Poland Solar</t>
  </si>
  <si>
    <t>Poland</t>
  </si>
  <si>
    <t>c500</t>
  </si>
  <si>
    <t>c2,000</t>
  </si>
  <si>
    <t>c1,000</t>
  </si>
  <si>
    <t>c6,000</t>
  </si>
  <si>
    <t>c4,800</t>
  </si>
  <si>
    <t>100% under up-to 16.5 year partially indexed RESS-3 contract</t>
  </si>
  <si>
    <t>Offshore Wind</t>
  </si>
  <si>
    <t>Solar PV</t>
  </si>
  <si>
    <t>Battery Storage</t>
  </si>
  <si>
    <t>Onshore Wind</t>
  </si>
  <si>
    <t>Hydroelectric</t>
  </si>
  <si>
    <t>SSE Capacity Share at Sep '23</t>
  </si>
  <si>
    <t>Recent Disposals/Closures</t>
  </si>
  <si>
    <t>Great Britain Gas- and oil-fired capacity</t>
  </si>
  <si>
    <t>Total Great Britain</t>
  </si>
  <si>
    <t>10-year capacity agreement in Irish T-4 Capacity Auction, to commence in 2026/27</t>
  </si>
  <si>
    <t>Tarbert Next Generation</t>
  </si>
  <si>
    <t>2027/28</t>
  </si>
  <si>
    <t>The totals for the t-4 auctions from 2026/27 onwards include the multi-year contracts awarded for that Delivery Year, the details of which are given in Note 5</t>
  </si>
  <si>
    <t>Platin Biofuel</t>
  </si>
  <si>
    <t>Tarbert Biofuel</t>
  </si>
  <si>
    <t>1 The above contracts are included within the capacity and value rows for t-4 contracts in the main table</t>
  </si>
  <si>
    <t xml:space="preserve">With the exception of the Tarbert (259.MW @ €128,660) and Platin (140MW @ €176,850) projects both of which secured 10-year New Build contracts, all units secured a contract for 2026/27 at the auction clearing price of €83,050/MW </t>
  </si>
  <si>
    <t>Contract Year (Oct-Sep)</t>
  </si>
  <si>
    <t>SSE Thermal asset list and pipeline</t>
  </si>
  <si>
    <t>In construction, expected to be operational in Summer 2024. 15-year capacity agreement in GB T-4 Capacity Auction, to commence in 2024/25</t>
  </si>
  <si>
    <t>Capacities for are as per published Transmission Entry Capacity (TEC) where available, with an estimate provided for development opportunities without grid offers</t>
  </si>
  <si>
    <t>Required to close by end of December 2023</t>
  </si>
  <si>
    <t>Yes, but primary route DPA</t>
  </si>
  <si>
    <t>Yes, dependent on technology</t>
  </si>
  <si>
    <t>New-build Low-Carbon Development Projects and Opportunities</t>
  </si>
  <si>
    <t>FEED study underway for potential hydrogen blending</t>
  </si>
  <si>
    <t>Acquired September 2022, potential for hydrogen blending</t>
  </si>
  <si>
    <t xml:space="preserve">Project pipeline capacity does not necessarily relate to incremental capacity and may include repurposing </t>
  </si>
  <si>
    <t>Corrected LHV efficiency based on energy sent out at peak efficiency, and corrected for site-specific ambient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</si>
</sst>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_-;\-* #,##0_-;_-* &quot;-&quot;??_-;_-@_-"/>
    <numFmt numFmtId="165" formatCode="0.0"/>
    <numFmt numFmtId="166" formatCode="#,##0.0;\(#,##0.0\);\-"/>
    <numFmt numFmtId="167" formatCode="[$-F800]dddd\,\ mmmm\ dd\,\ yyyy"/>
    <numFmt numFmtId="168" formatCode="_-* #,##0.0_-;\-* #,##0.0_-;_-* &quot;-&quot;??_-;_-@_-"/>
    <numFmt numFmtId="169" formatCode="_(* #,##0.00_);_(* \(#,##0.00\);_(* &quot;-&quot;??_);_(@_)"/>
    <numFmt numFmtId="170" formatCode="_(* #,##0_);_(* \(#,##0\);_(* &quot;-&quot;??_);_(@_)"/>
    <numFmt numFmtId="171" formatCode="_(* #,##0.0_);_(* \(#,##0.0\);_(* &quot;-&quot;??_);_(@_)"/>
    <numFmt numFmtId="172" formatCode="_-[$€-1809]* #,##0_-;\-[$€-1809]* #,##0_-;_-[$€-1809]* &quot;-&quot;??_-;_-@_-"/>
    <numFmt numFmtId="173" formatCode="_-&quot;£&quot;* #,##0.0_-;\-&quot;£&quot;* #,##0.0_-;_-&quot;£&quot;* &quot;-&quot;??_-;_-@_-"/>
    <numFmt numFmtId="174" formatCode="[$€-1809]#,##0"/>
    <numFmt numFmtId="175" formatCode="[$€-1809]#,##0;\-[$€-1809]#,##0"/>
    <numFmt numFmtId="176" formatCode="[$€-2]\ #,##0;\-[$€-2]\ #,##0"/>
    <numFmt numFmtId="177" formatCode="_-&quot;£&quot;* #,##0_-;\-&quot;£&quot;* #,##0_-;_-&quot;£&quot;* &quot;-&quot;??_-;_-@_-"/>
    <numFmt numFmtId="178" formatCode="_-[$€-2]\ * #,##0.00_-;\-[$€-2]\ * #,##0.00_-;_-[$€-2]\ * &quot;-&quot;??_-;_-@_-"/>
    <numFmt numFmtId="179" formatCode="0.0%"/>
    <numFmt numFmtId="180" formatCode="#,##0;\(#,##0\);\-"/>
  </numFmts>
  <fonts count="56">
    <font>
      <sz val="11"/>
      <color theme="1"/>
      <name val="Arial"/>
      <family val="2"/>
    </font>
    <font>
      <sz val="11"/>
      <color theme="1"/>
      <name val="Arial"/>
      <family val="2"/>
    </font>
    <font>
      <b/>
      <sz val="11"/>
      <color theme="0"/>
      <name val="Arial"/>
      <family val="2"/>
    </font>
    <font>
      <b/>
      <sz val="11"/>
      <color theme="1"/>
      <name val="Arial"/>
      <family val="2"/>
    </font>
    <font>
      <sz val="11"/>
      <color theme="1"/>
      <name val="Calibri"/>
      <family val="2"/>
      <scheme val="minor"/>
    </font>
    <font>
      <sz val="10"/>
      <color indexed="8"/>
      <name val="Arial"/>
      <family val="2"/>
    </font>
    <font>
      <b/>
      <sz val="12"/>
      <name val="Arial"/>
      <family val="2"/>
    </font>
    <font>
      <b/>
      <sz val="10"/>
      <name val="Arial"/>
      <family val="2"/>
    </font>
    <font>
      <sz val="11"/>
      <color rgb="FFFF0000"/>
      <name val="Calibri"/>
      <family val="2"/>
      <scheme val="minor"/>
    </font>
    <font>
      <b/>
      <sz val="11"/>
      <name val="Arial"/>
      <family val="2"/>
    </font>
    <font>
      <sz val="11"/>
      <name val="Arial"/>
      <family val="2"/>
    </font>
    <font>
      <sz val="10"/>
      <color rgb="FFFF0000"/>
      <name val="Arial"/>
      <family val="2"/>
    </font>
    <font>
      <b/>
      <sz val="10"/>
      <color theme="0"/>
      <name val="Arial"/>
      <family val="2"/>
    </font>
    <font>
      <sz val="10"/>
      <name val="Arial"/>
      <family val="2"/>
    </font>
    <font>
      <sz val="11"/>
      <name val="Calibri"/>
      <family val="2"/>
      <scheme val="minor"/>
    </font>
    <font>
      <b/>
      <sz val="10"/>
      <color indexed="8"/>
      <name val="Arial"/>
      <family val="2"/>
    </font>
    <font>
      <b/>
      <sz val="11"/>
      <color theme="1"/>
      <name val="Calibri"/>
      <family val="2"/>
      <scheme val="minor"/>
    </font>
    <font>
      <b/>
      <i/>
      <sz val="12"/>
      <color indexed="8"/>
      <name val="Calibri"/>
      <family val="2"/>
      <scheme val="minor"/>
    </font>
    <font>
      <i/>
      <sz val="12"/>
      <color indexed="8"/>
      <name val="Calibri"/>
      <family val="2"/>
      <scheme val="minor"/>
    </font>
    <font>
      <sz val="10"/>
      <color theme="1"/>
      <name val="Arial"/>
      <family val="2"/>
    </font>
    <font>
      <b/>
      <u/>
      <sz val="10"/>
      <name val="Arial"/>
      <family val="2"/>
    </font>
    <font>
      <sz val="10"/>
      <color rgb="FF000000"/>
      <name val="Arial"/>
      <family val="2"/>
    </font>
    <font>
      <b/>
      <i/>
      <sz val="12"/>
      <color indexed="8"/>
      <name val="Arial"/>
      <family val="2"/>
    </font>
    <font>
      <i/>
      <sz val="12"/>
      <color indexed="8"/>
      <name val="Arial"/>
      <family val="2"/>
    </font>
    <font>
      <i/>
      <sz val="12"/>
      <color theme="1"/>
      <name val="Arial"/>
      <family val="2"/>
    </font>
    <font>
      <sz val="10"/>
      <name val="CG Times (W1)"/>
    </font>
    <font>
      <b/>
      <sz val="10"/>
      <color theme="1"/>
      <name val="Arial"/>
      <family val="2"/>
    </font>
    <font>
      <sz val="10"/>
      <color theme="0"/>
      <name val="Arial"/>
      <family val="2"/>
    </font>
    <font>
      <b/>
      <i/>
      <sz val="10"/>
      <color indexed="8"/>
      <name val="Arial"/>
      <family val="2"/>
    </font>
    <font>
      <i/>
      <sz val="10"/>
      <color indexed="8"/>
      <name val="Arial"/>
      <family val="2"/>
    </font>
    <font>
      <i/>
      <sz val="9"/>
      <color theme="1"/>
      <name val="Calibri"/>
      <family val="2"/>
      <scheme val="minor"/>
    </font>
    <font>
      <b/>
      <sz val="16"/>
      <color theme="0"/>
      <name val="Calibri"/>
      <family val="2"/>
      <scheme val="minor"/>
    </font>
    <font>
      <sz val="16"/>
      <color theme="1"/>
      <name val="Arial"/>
      <family val="2"/>
    </font>
    <font>
      <b/>
      <sz val="20"/>
      <color theme="0"/>
      <name val="Calibri"/>
      <family val="2"/>
      <scheme val="minor"/>
    </font>
    <font>
      <b/>
      <sz val="11"/>
      <color theme="0"/>
      <name val="Calibri"/>
      <family val="2"/>
      <scheme val="minor"/>
    </font>
    <font>
      <i/>
      <sz val="9"/>
      <color theme="1"/>
      <name val="Arial"/>
      <family val="2"/>
    </font>
    <font>
      <i/>
      <sz val="9"/>
      <name val="Arial"/>
      <family val="2"/>
    </font>
    <font>
      <i/>
      <sz val="9"/>
      <color theme="0"/>
      <name val="Arial"/>
      <family val="2"/>
    </font>
    <font>
      <sz val="10"/>
      <color theme="0"/>
      <name val="CG Times (W1)"/>
    </font>
    <font>
      <sz val="11"/>
      <color rgb="FF00B050"/>
      <name val="Calibri"/>
      <family val="2"/>
      <scheme val="minor"/>
    </font>
    <font>
      <u/>
      <sz val="11"/>
      <color theme="1"/>
      <name val="Calibri"/>
      <family val="2"/>
      <scheme val="minor"/>
    </font>
    <font>
      <i/>
      <sz val="11"/>
      <color theme="1"/>
      <name val="Calibri"/>
      <family val="2"/>
      <scheme val="minor"/>
    </font>
    <font>
      <sz val="16"/>
      <color theme="1"/>
      <name val="Calibri"/>
      <family val="2"/>
      <scheme val="minor"/>
    </font>
    <font>
      <b/>
      <sz val="10"/>
      <color rgb="FFFF0000"/>
      <name val="Arial"/>
      <family val="2"/>
    </font>
    <font>
      <i/>
      <u/>
      <sz val="10"/>
      <color theme="1"/>
      <name val="Arial"/>
      <family val="2"/>
    </font>
    <font>
      <i/>
      <sz val="10"/>
      <color theme="1"/>
      <name val="Arial"/>
      <family val="2"/>
    </font>
    <font>
      <i/>
      <sz val="10"/>
      <name val="Arial"/>
      <family val="2"/>
    </font>
    <font>
      <b/>
      <i/>
      <u/>
      <sz val="10"/>
      <name val="Arial"/>
      <family val="2"/>
    </font>
    <font>
      <b/>
      <i/>
      <u/>
      <sz val="10"/>
      <color theme="0"/>
      <name val="Arial"/>
      <family val="2"/>
    </font>
    <font>
      <u/>
      <sz val="11"/>
      <color theme="10"/>
      <name val="Arial"/>
      <family val="2"/>
    </font>
    <font>
      <b/>
      <sz val="24"/>
      <color rgb="FF002D72"/>
      <name val="Arial"/>
      <family val="2"/>
    </font>
    <font>
      <sz val="16"/>
      <color rgb="FF002D72"/>
      <name val="Arial"/>
      <family val="2"/>
    </font>
    <font>
      <sz val="22"/>
      <color theme="1"/>
      <name val="Arial"/>
      <family val="2"/>
    </font>
    <font>
      <b/>
      <sz val="16"/>
      <color rgb="FF002D72"/>
      <name val="Arial"/>
      <family val="2"/>
    </font>
    <font>
      <u/>
      <sz val="16"/>
      <color rgb="FF002060"/>
      <name val="Arial"/>
      <family val="2"/>
    </font>
    <font>
      <sz val="20"/>
      <color rgb="FF002D72"/>
      <name val="Arial"/>
      <family val="2"/>
    </font>
  </fonts>
  <fills count="17">
    <fill>
      <patternFill patternType="none"/>
    </fill>
    <fill>
      <patternFill patternType="gray125"/>
    </fill>
    <fill>
      <patternFill patternType="solid">
        <fgColor theme="0"/>
        <bgColor indexed="64"/>
      </patternFill>
    </fill>
    <fill>
      <patternFill patternType="solid">
        <fgColor rgb="FFC3CDDB"/>
        <bgColor indexed="13"/>
      </patternFill>
    </fill>
    <fill>
      <patternFill patternType="solid">
        <fgColor rgb="FF8C9FBA"/>
        <bgColor indexed="13"/>
      </patternFill>
    </fill>
    <fill>
      <patternFill patternType="solid">
        <fgColor rgb="FF002060"/>
        <bgColor indexed="64"/>
      </patternFill>
    </fill>
    <fill>
      <patternFill patternType="solid">
        <fgColor theme="2" tint="-9.9978637043366805E-2"/>
        <bgColor indexed="64"/>
      </patternFill>
    </fill>
    <fill>
      <patternFill patternType="solid">
        <fgColor rgb="FF8C9FBA"/>
        <bgColor indexed="64"/>
      </patternFill>
    </fill>
    <fill>
      <patternFill patternType="solid">
        <fgColor theme="0"/>
        <bgColor indexed="13"/>
      </patternFill>
    </fill>
    <fill>
      <patternFill patternType="solid">
        <fgColor rgb="FFC3CDDB"/>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bottom style="thin">
        <color indexed="64"/>
      </bottom>
      <diagonal/>
    </border>
    <border>
      <left/>
      <right style="thick">
        <color theme="0"/>
      </right>
      <top/>
      <bottom style="medium">
        <color indexed="64"/>
      </bottom>
      <diagonal/>
    </border>
    <border>
      <left style="thin">
        <color theme="0"/>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style="thin">
        <color theme="0"/>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5">
    <xf numFmtId="0" fontId="0"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5" fillId="0" borderId="0"/>
    <xf numFmtId="169" fontId="13" fillId="0" borderId="0" applyFont="0" applyFill="0" applyBorder="0" applyAlignment="0" applyProtection="0"/>
    <xf numFmtId="0" fontId="25" fillId="0" borderId="0"/>
    <xf numFmtId="0" fontId="4" fillId="0" borderId="0"/>
    <xf numFmtId="0" fontId="1" fillId="0" borderId="0"/>
    <xf numFmtId="44" fontId="4"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cellStyleXfs>
  <cellXfs count="885">
    <xf numFmtId="0" fontId="0" fillId="0" borderId="0" xfId="0"/>
    <xf numFmtId="0" fontId="5" fillId="2" borderId="0" xfId="1" applyFont="1" applyFill="1" applyAlignment="1">
      <alignment vertical="center"/>
    </xf>
    <xf numFmtId="0" fontId="5" fillId="2" borderId="0" xfId="1" applyFont="1" applyFill="1" applyAlignment="1">
      <alignment horizontal="center" vertical="center"/>
    </xf>
    <xf numFmtId="3" fontId="5" fillId="2" borderId="0" xfId="1" applyNumberFormat="1" applyFont="1" applyFill="1" applyAlignment="1">
      <alignment horizontal="center" vertical="center"/>
    </xf>
    <xf numFmtId="0" fontId="4" fillId="2" borderId="0" xfId="1" applyFill="1"/>
    <xf numFmtId="0" fontId="4" fillId="2" borderId="0" xfId="1" applyFill="1" applyAlignment="1">
      <alignment horizontal="right"/>
    </xf>
    <xf numFmtId="1" fontId="6" fillId="3" borderId="1" xfId="1" applyNumberFormat="1" applyFont="1" applyFill="1" applyBorder="1" applyAlignment="1">
      <alignment horizontal="left" vertical="center"/>
    </xf>
    <xf numFmtId="1" fontId="7" fillId="3" borderId="2" xfId="1" applyNumberFormat="1" applyFont="1" applyFill="1" applyBorder="1" applyAlignment="1">
      <alignment horizontal="left" vertical="center"/>
    </xf>
    <xf numFmtId="1" fontId="7" fillId="3" borderId="3" xfId="1" applyNumberFormat="1" applyFont="1" applyFill="1" applyBorder="1" applyAlignment="1">
      <alignment horizontal="left" vertical="center"/>
    </xf>
    <xf numFmtId="0" fontId="8" fillId="2" borderId="0" xfId="1" applyFont="1" applyFill="1" applyAlignment="1">
      <alignment horizontal="right"/>
    </xf>
    <xf numFmtId="0" fontId="8" fillId="2" borderId="0" xfId="1" applyFont="1" applyFill="1"/>
    <xf numFmtId="1" fontId="9" fillId="3" borderId="4" xfId="1" applyNumberFormat="1" applyFont="1" applyFill="1" applyBorder="1" applyAlignment="1">
      <alignment horizontal="left" vertical="center"/>
    </xf>
    <xf numFmtId="1" fontId="9" fillId="3" borderId="0" xfId="1" quotePrefix="1" applyNumberFormat="1" applyFont="1" applyFill="1" applyAlignment="1">
      <alignment horizontal="left" vertical="center"/>
    </xf>
    <xf numFmtId="1" fontId="9" fillId="3" borderId="5" xfId="1" quotePrefix="1" applyNumberFormat="1" applyFont="1" applyFill="1" applyBorder="1" applyAlignment="1">
      <alignment horizontal="left" vertical="center"/>
    </xf>
    <xf numFmtId="1" fontId="4" fillId="2" borderId="0" xfId="1" applyNumberFormat="1" applyFill="1"/>
    <xf numFmtId="1" fontId="9" fillId="4" borderId="6" xfId="1" applyNumberFormat="1" applyFont="1" applyFill="1" applyBorder="1" applyAlignment="1">
      <alignment horizontal="left" vertical="center"/>
    </xf>
    <xf numFmtId="1" fontId="9" fillId="4" borderId="7" xfId="1" applyNumberFormat="1" applyFont="1" applyFill="1" applyBorder="1" applyAlignment="1">
      <alignment horizontal="right" vertical="center"/>
    </xf>
    <xf numFmtId="1" fontId="9" fillId="4" borderId="8" xfId="1" applyNumberFormat="1" applyFont="1" applyFill="1" applyBorder="1" applyAlignment="1">
      <alignment horizontal="right" vertical="center"/>
    </xf>
    <xf numFmtId="1" fontId="9" fillId="4" borderId="9" xfId="1" applyNumberFormat="1" applyFont="1" applyFill="1" applyBorder="1" applyAlignment="1">
      <alignment horizontal="right" vertical="center"/>
    </xf>
    <xf numFmtId="3" fontId="5" fillId="2" borderId="0" xfId="1" applyNumberFormat="1" applyFont="1" applyFill="1" applyAlignment="1">
      <alignment horizontal="left" vertical="center"/>
    </xf>
    <xf numFmtId="1" fontId="10" fillId="3" borderId="4" xfId="1" applyNumberFormat="1" applyFont="1" applyFill="1" applyBorder="1" applyAlignment="1">
      <alignment horizontal="left" vertical="center"/>
    </xf>
    <xf numFmtId="164" fontId="10" fillId="3" borderId="10" xfId="2" applyNumberFormat="1" applyFont="1" applyFill="1" applyBorder="1" applyAlignment="1">
      <alignment horizontal="right" vertical="center"/>
    </xf>
    <xf numFmtId="164" fontId="10" fillId="3" borderId="0" xfId="2" applyNumberFormat="1" applyFont="1" applyFill="1" applyBorder="1" applyAlignment="1">
      <alignment horizontal="right" vertical="center"/>
    </xf>
    <xf numFmtId="164" fontId="10" fillId="3" borderId="5" xfId="2" applyNumberFormat="1" applyFont="1" applyFill="1" applyBorder="1" applyAlignment="1">
      <alignment horizontal="right" vertical="center"/>
    </xf>
    <xf numFmtId="3" fontId="11" fillId="2" borderId="0" xfId="1" applyNumberFormat="1" applyFont="1" applyFill="1" applyAlignment="1">
      <alignment horizontal="center" vertical="center"/>
    </xf>
    <xf numFmtId="1" fontId="9" fillId="3" borderId="11" xfId="1" applyNumberFormat="1" applyFont="1" applyFill="1" applyBorder="1" applyAlignment="1">
      <alignment horizontal="left" vertical="center"/>
    </xf>
    <xf numFmtId="164" fontId="9" fillId="3" borderId="12" xfId="2" applyNumberFormat="1" applyFont="1" applyFill="1" applyBorder="1" applyAlignment="1">
      <alignment horizontal="right" vertical="center"/>
    </xf>
    <xf numFmtId="164" fontId="9" fillId="3" borderId="13" xfId="2" applyNumberFormat="1" applyFont="1" applyFill="1" applyBorder="1" applyAlignment="1">
      <alignment horizontal="right" vertical="center"/>
    </xf>
    <xf numFmtId="164" fontId="9" fillId="3" borderId="14" xfId="2" applyNumberFormat="1" applyFont="1" applyFill="1" applyBorder="1" applyAlignment="1">
      <alignment horizontal="right" vertical="center"/>
    </xf>
    <xf numFmtId="3" fontId="12" fillId="5" borderId="15" xfId="1" applyNumberFormat="1" applyFont="1" applyFill="1" applyBorder="1" applyAlignment="1">
      <alignment horizontal="center" vertical="center" wrapText="1"/>
    </xf>
    <xf numFmtId="3" fontId="12" fillId="5" borderId="16" xfId="1" applyNumberFormat="1" applyFont="1" applyFill="1" applyBorder="1" applyAlignment="1">
      <alignment horizontal="center" vertical="center" wrapText="1"/>
    </xf>
    <xf numFmtId="3" fontId="12" fillId="5" borderId="17" xfId="1" applyNumberFormat="1" applyFont="1" applyFill="1" applyBorder="1" applyAlignment="1">
      <alignment horizontal="center" vertical="center" wrapText="1"/>
    </xf>
    <xf numFmtId="1" fontId="13" fillId="2" borderId="18" xfId="1" applyNumberFormat="1" applyFont="1" applyFill="1" applyBorder="1" applyAlignment="1">
      <alignment vertical="top"/>
    </xf>
    <xf numFmtId="1" fontId="13" fillId="2" borderId="19" xfId="1" applyNumberFormat="1" applyFont="1" applyFill="1" applyBorder="1" applyAlignment="1">
      <alignment horizontal="right" vertical="top"/>
    </xf>
    <xf numFmtId="165" fontId="13" fillId="2" borderId="19" xfId="1" applyNumberFormat="1" applyFont="1" applyFill="1" applyBorder="1" applyAlignment="1">
      <alignment horizontal="right" vertical="top"/>
    </xf>
    <xf numFmtId="3" fontId="13" fillId="2" borderId="19" xfId="1" applyNumberFormat="1" applyFont="1" applyFill="1" applyBorder="1" applyAlignment="1">
      <alignment horizontal="right" vertical="top"/>
    </xf>
    <xf numFmtId="9" fontId="13" fillId="2" borderId="19" xfId="3" applyFont="1" applyFill="1" applyBorder="1" applyAlignment="1">
      <alignment horizontal="right" vertical="top"/>
    </xf>
    <xf numFmtId="166" fontId="13" fillId="2" borderId="19" xfId="2" applyNumberFormat="1" applyFont="1" applyFill="1" applyBorder="1" applyAlignment="1">
      <alignment horizontal="right" vertical="top"/>
    </xf>
    <xf numFmtId="166" fontId="4" fillId="0" borderId="19" xfId="1" applyNumberFormat="1" applyBorder="1" applyAlignment="1">
      <alignment horizontal="right"/>
    </xf>
    <xf numFmtId="17" fontId="4" fillId="0" borderId="19" xfId="1" applyNumberFormat="1" applyBorder="1" applyAlignment="1">
      <alignment horizontal="right"/>
    </xf>
    <xf numFmtId="0" fontId="4" fillId="2" borderId="19" xfId="1" applyFill="1" applyBorder="1" applyAlignment="1">
      <alignment horizontal="right"/>
    </xf>
    <xf numFmtId="0" fontId="4" fillId="2" borderId="20" xfId="1" applyFill="1" applyBorder="1"/>
    <xf numFmtId="1" fontId="13" fillId="2" borderId="18" xfId="1" quotePrefix="1" applyNumberFormat="1" applyFont="1" applyFill="1" applyBorder="1" applyAlignment="1">
      <alignment horizontal="left" vertical="top"/>
    </xf>
    <xf numFmtId="1" fontId="13" fillId="2" borderId="19" xfId="1" quotePrefix="1" applyNumberFormat="1" applyFont="1" applyFill="1" applyBorder="1" applyAlignment="1">
      <alignment horizontal="right" vertical="top"/>
    </xf>
    <xf numFmtId="165" fontId="13" fillId="2" borderId="19" xfId="1" quotePrefix="1" applyNumberFormat="1" applyFont="1" applyFill="1" applyBorder="1" applyAlignment="1">
      <alignment horizontal="right" vertical="top"/>
    </xf>
    <xf numFmtId="3" fontId="13" fillId="2" borderId="19" xfId="1" quotePrefix="1" applyNumberFormat="1" applyFont="1" applyFill="1" applyBorder="1" applyAlignment="1">
      <alignment horizontal="right" vertical="top"/>
    </xf>
    <xf numFmtId="9" fontId="13" fillId="2" borderId="19" xfId="3" quotePrefix="1" applyFont="1" applyFill="1" applyBorder="1" applyAlignment="1">
      <alignment horizontal="right" vertical="top"/>
    </xf>
    <xf numFmtId="0" fontId="14" fillId="2" borderId="20" xfId="1" applyFont="1" applyFill="1" applyBorder="1"/>
    <xf numFmtId="0" fontId="14" fillId="2" borderId="0" xfId="1" applyFont="1" applyFill="1"/>
    <xf numFmtId="1" fontId="13" fillId="2" borderId="18" xfId="1" applyNumberFormat="1" applyFont="1" applyFill="1" applyBorder="1" applyAlignment="1">
      <alignment vertical="center"/>
    </xf>
    <xf numFmtId="1" fontId="13" fillId="2" borderId="19" xfId="1" applyNumberFormat="1" applyFont="1" applyFill="1" applyBorder="1" applyAlignment="1">
      <alignment horizontal="right" vertical="center"/>
    </xf>
    <xf numFmtId="165" fontId="13" fillId="2" borderId="19" xfId="1" applyNumberFormat="1" applyFont="1" applyFill="1" applyBorder="1" applyAlignment="1">
      <alignment horizontal="right" vertical="center"/>
    </xf>
    <xf numFmtId="3" fontId="13" fillId="2" borderId="19" xfId="1" applyNumberFormat="1" applyFont="1" applyFill="1" applyBorder="1" applyAlignment="1">
      <alignment horizontal="right" vertical="center"/>
    </xf>
    <xf numFmtId="9" fontId="13" fillId="2" borderId="19" xfId="3" applyFont="1" applyFill="1" applyBorder="1" applyAlignment="1">
      <alignment horizontal="right" vertical="center"/>
    </xf>
    <xf numFmtId="0" fontId="13" fillId="2" borderId="18" xfId="1" applyFont="1" applyFill="1" applyBorder="1"/>
    <xf numFmtId="0" fontId="13" fillId="2" borderId="19" xfId="1" applyFont="1" applyFill="1" applyBorder="1" applyAlignment="1">
      <alignment horizontal="right"/>
    </xf>
    <xf numFmtId="165" fontId="13" fillId="2" borderId="19" xfId="1" applyNumberFormat="1" applyFont="1" applyFill="1" applyBorder="1" applyAlignment="1">
      <alignment horizontal="right"/>
    </xf>
    <xf numFmtId="3" fontId="13" fillId="2" borderId="19" xfId="1" applyNumberFormat="1" applyFont="1" applyFill="1" applyBorder="1" applyAlignment="1">
      <alignment horizontal="right"/>
    </xf>
    <xf numFmtId="9" fontId="13" fillId="2" borderId="19" xfId="3" applyFont="1" applyFill="1" applyBorder="1" applyAlignment="1">
      <alignment horizontal="right"/>
    </xf>
    <xf numFmtId="167" fontId="4" fillId="0" borderId="19" xfId="1" applyNumberFormat="1" applyBorder="1" applyAlignment="1">
      <alignment horizontal="right"/>
    </xf>
    <xf numFmtId="0" fontId="13" fillId="2" borderId="18" xfId="1" quotePrefix="1" applyFont="1" applyFill="1" applyBorder="1" applyAlignment="1">
      <alignment horizontal="left"/>
    </xf>
    <xf numFmtId="166" fontId="0" fillId="0" borderId="19" xfId="1" applyNumberFormat="1" applyFont="1" applyBorder="1" applyAlignment="1">
      <alignment horizontal="right"/>
    </xf>
    <xf numFmtId="167" fontId="0" fillId="0" borderId="19" xfId="1" applyNumberFormat="1" applyFont="1" applyBorder="1" applyAlignment="1">
      <alignment horizontal="right"/>
    </xf>
    <xf numFmtId="167" fontId="0" fillId="2" borderId="19" xfId="1" applyNumberFormat="1" applyFont="1" applyFill="1" applyBorder="1" applyAlignment="1">
      <alignment horizontal="right"/>
    </xf>
    <xf numFmtId="1" fontId="13" fillId="2" borderId="18" xfId="1" quotePrefix="1" applyNumberFormat="1" applyFont="1" applyFill="1" applyBorder="1" applyAlignment="1">
      <alignment horizontal="left" vertical="center"/>
    </xf>
    <xf numFmtId="1" fontId="13" fillId="2" borderId="19" xfId="1" quotePrefix="1" applyNumberFormat="1" applyFont="1" applyFill="1" applyBorder="1" applyAlignment="1">
      <alignment horizontal="right" vertical="center"/>
    </xf>
    <xf numFmtId="165" fontId="13" fillId="2" borderId="19" xfId="1" quotePrefix="1" applyNumberFormat="1" applyFont="1" applyFill="1" applyBorder="1" applyAlignment="1">
      <alignment horizontal="right" vertical="center"/>
    </xf>
    <xf numFmtId="3" fontId="13" fillId="2" borderId="19" xfId="1" quotePrefix="1" applyNumberFormat="1" applyFont="1" applyFill="1" applyBorder="1" applyAlignment="1">
      <alignment horizontal="right" vertical="center"/>
    </xf>
    <xf numFmtId="9" fontId="13" fillId="2" borderId="19" xfId="3" quotePrefix="1" applyFont="1" applyFill="1" applyBorder="1" applyAlignment="1">
      <alignment horizontal="right" vertical="center"/>
    </xf>
    <xf numFmtId="166" fontId="4" fillId="2" borderId="19" xfId="1" applyNumberFormat="1" applyFill="1" applyBorder="1" applyAlignment="1">
      <alignment horizontal="right"/>
    </xf>
    <xf numFmtId="0" fontId="13" fillId="2" borderId="18" xfId="1" applyFont="1" applyFill="1" applyBorder="1" applyAlignment="1">
      <alignment vertical="center"/>
    </xf>
    <xf numFmtId="0" fontId="13" fillId="2" borderId="19" xfId="1" applyFont="1" applyFill="1" applyBorder="1" applyAlignment="1">
      <alignment horizontal="right" vertical="center"/>
    </xf>
    <xf numFmtId="0" fontId="13" fillId="2" borderId="19" xfId="1" quotePrefix="1" applyFont="1" applyFill="1" applyBorder="1" applyAlignment="1">
      <alignment horizontal="right"/>
    </xf>
    <xf numFmtId="0" fontId="13" fillId="2" borderId="18" xfId="1" quotePrefix="1" applyFont="1" applyFill="1" applyBorder="1" applyAlignment="1">
      <alignment horizontal="left" vertical="center"/>
    </xf>
    <xf numFmtId="0" fontId="13" fillId="2" borderId="19" xfId="1" quotePrefix="1" applyFont="1" applyFill="1" applyBorder="1" applyAlignment="1">
      <alignment horizontal="right" vertical="center"/>
    </xf>
    <xf numFmtId="0" fontId="13" fillId="2" borderId="18" xfId="1" applyFont="1" applyFill="1" applyBorder="1" applyAlignment="1">
      <alignment vertical="top"/>
    </xf>
    <xf numFmtId="0" fontId="13" fillId="0" borderId="18" xfId="1" applyFont="1" applyBorder="1" applyAlignment="1">
      <alignment vertical="top"/>
    </xf>
    <xf numFmtId="0" fontId="13" fillId="0" borderId="18" xfId="1" applyFont="1" applyBorder="1"/>
    <xf numFmtId="0" fontId="13" fillId="0" borderId="18" xfId="1" applyFont="1" applyBorder="1" applyAlignment="1">
      <alignment vertical="center"/>
    </xf>
    <xf numFmtId="0" fontId="13" fillId="0" borderId="18" xfId="1" quotePrefix="1" applyFont="1" applyBorder="1" applyAlignment="1">
      <alignment horizontal="left" vertical="top"/>
    </xf>
    <xf numFmtId="1" fontId="13" fillId="6" borderId="18" xfId="1" applyNumberFormat="1" applyFont="1" applyFill="1" applyBorder="1" applyAlignment="1">
      <alignment vertical="top"/>
    </xf>
    <xf numFmtId="1" fontId="13" fillId="6" borderId="19" xfId="1" quotePrefix="1" applyNumberFormat="1" applyFont="1" applyFill="1" applyBorder="1" applyAlignment="1">
      <alignment horizontal="right" vertical="top"/>
    </xf>
    <xf numFmtId="165" fontId="13" fillId="6" borderId="19" xfId="1" applyNumberFormat="1" applyFont="1" applyFill="1" applyBorder="1" applyAlignment="1">
      <alignment horizontal="right" vertical="top"/>
    </xf>
    <xf numFmtId="3" fontId="13" fillId="6" borderId="19" xfId="1" applyNumberFormat="1" applyFont="1" applyFill="1" applyBorder="1" applyAlignment="1">
      <alignment horizontal="right" vertical="top"/>
    </xf>
    <xf numFmtId="9" fontId="13" fillId="6" borderId="19" xfId="3" applyFont="1" applyFill="1" applyBorder="1" applyAlignment="1">
      <alignment horizontal="right" vertical="top"/>
    </xf>
    <xf numFmtId="166" fontId="13" fillId="6" borderId="19" xfId="2" applyNumberFormat="1" applyFont="1" applyFill="1" applyBorder="1" applyAlignment="1">
      <alignment horizontal="right"/>
    </xf>
    <xf numFmtId="166" fontId="4" fillId="6" borderId="19" xfId="1" applyNumberFormat="1" applyFill="1" applyBorder="1" applyAlignment="1">
      <alignment horizontal="right"/>
    </xf>
    <xf numFmtId="0" fontId="4" fillId="6" borderId="19" xfId="1" applyFill="1" applyBorder="1" applyAlignment="1">
      <alignment horizontal="right"/>
    </xf>
    <xf numFmtId="17" fontId="4" fillId="6" borderId="19" xfId="1" applyNumberFormat="1" applyFill="1" applyBorder="1" applyAlignment="1">
      <alignment horizontal="right"/>
    </xf>
    <xf numFmtId="0" fontId="4" fillId="6" borderId="20" xfId="1" applyFill="1" applyBorder="1"/>
    <xf numFmtId="0" fontId="13" fillId="6" borderId="18" xfId="1" applyFont="1" applyFill="1" applyBorder="1" applyAlignment="1">
      <alignment vertical="top"/>
    </xf>
    <xf numFmtId="0" fontId="13" fillId="6" borderId="19" xfId="1" applyFont="1" applyFill="1" applyBorder="1" applyAlignment="1">
      <alignment horizontal="right" vertical="top"/>
    </xf>
    <xf numFmtId="1" fontId="13" fillId="6" borderId="19" xfId="1" applyNumberFormat="1" applyFont="1" applyFill="1" applyBorder="1" applyAlignment="1">
      <alignment horizontal="right" vertical="top"/>
    </xf>
    <xf numFmtId="166" fontId="13" fillId="6" borderId="19" xfId="2" applyNumberFormat="1" applyFont="1" applyFill="1" applyBorder="1" applyAlignment="1">
      <alignment horizontal="right" vertical="top"/>
    </xf>
    <xf numFmtId="167" fontId="4" fillId="6" borderId="19" xfId="1" applyNumberFormat="1" applyFill="1" applyBorder="1" applyAlignment="1">
      <alignment horizontal="right"/>
    </xf>
    <xf numFmtId="0" fontId="15" fillId="7" borderId="21" xfId="1" applyFont="1" applyFill="1" applyBorder="1" applyAlignment="1">
      <alignment vertical="center"/>
    </xf>
    <xf numFmtId="0" fontId="15" fillId="7" borderId="22" xfId="1" applyFont="1" applyFill="1" applyBorder="1" applyAlignment="1">
      <alignment vertical="center"/>
    </xf>
    <xf numFmtId="0" fontId="15" fillId="7" borderId="22" xfId="1" applyFont="1" applyFill="1" applyBorder="1" applyAlignment="1">
      <alignment horizontal="right" vertical="center"/>
    </xf>
    <xf numFmtId="165" fontId="15" fillId="7" borderId="22" xfId="1" applyNumberFormat="1" applyFont="1" applyFill="1" applyBorder="1" applyAlignment="1">
      <alignment horizontal="right" vertical="center"/>
    </xf>
    <xf numFmtId="2" fontId="15" fillId="7" borderId="22" xfId="1" applyNumberFormat="1" applyFont="1" applyFill="1" applyBorder="1" applyAlignment="1">
      <alignment horizontal="right" vertical="center"/>
    </xf>
    <xf numFmtId="166" fontId="15" fillId="7" borderId="22" xfId="1" applyNumberFormat="1" applyFont="1" applyFill="1" applyBorder="1" applyAlignment="1">
      <alignment horizontal="right" vertical="center"/>
    </xf>
    <xf numFmtId="3" fontId="15" fillId="7" borderId="22" xfId="1" applyNumberFormat="1" applyFont="1" applyFill="1" applyBorder="1" applyAlignment="1">
      <alignment horizontal="right" vertical="center"/>
    </xf>
    <xf numFmtId="166" fontId="16" fillId="7" borderId="22" xfId="1" applyNumberFormat="1" applyFont="1" applyFill="1" applyBorder="1" applyAlignment="1">
      <alignment horizontal="right"/>
    </xf>
    <xf numFmtId="0" fontId="16" fillId="7" borderId="22" xfId="1" applyFont="1" applyFill="1" applyBorder="1" applyAlignment="1">
      <alignment horizontal="right"/>
    </xf>
    <xf numFmtId="0" fontId="16" fillId="7" borderId="23" xfId="1" applyFont="1" applyFill="1" applyBorder="1" applyAlignment="1">
      <alignment horizontal="right"/>
    </xf>
    <xf numFmtId="0" fontId="16" fillId="2" borderId="0" xfId="1" applyFont="1" applyFill="1"/>
    <xf numFmtId="2" fontId="5" fillId="2" borderId="0" xfId="1" applyNumberFormat="1" applyFont="1" applyFill="1" applyAlignment="1">
      <alignment horizontal="center" vertical="center"/>
    </xf>
    <xf numFmtId="0" fontId="15" fillId="2" borderId="1" xfId="1" applyFont="1" applyFill="1" applyBorder="1" applyAlignment="1">
      <alignment vertical="center"/>
    </xf>
    <xf numFmtId="0" fontId="5" fillId="2" borderId="2" xfId="1" applyFont="1" applyFill="1" applyBorder="1" applyAlignment="1">
      <alignment vertical="center"/>
    </xf>
    <xf numFmtId="0" fontId="5" fillId="2" borderId="2" xfId="1" applyFont="1" applyFill="1" applyBorder="1" applyAlignment="1">
      <alignment horizontal="center" vertical="center"/>
    </xf>
    <xf numFmtId="3" fontId="5" fillId="2" borderId="2" xfId="1" applyNumberFormat="1" applyFont="1" applyFill="1" applyBorder="1" applyAlignment="1">
      <alignment horizontal="center" vertical="center"/>
    </xf>
    <xf numFmtId="0" fontId="4" fillId="2" borderId="2" xfId="1" applyFill="1" applyBorder="1"/>
    <xf numFmtId="0" fontId="4" fillId="2" borderId="2" xfId="1" applyFill="1" applyBorder="1" applyAlignment="1">
      <alignment horizontal="right"/>
    </xf>
    <xf numFmtId="0" fontId="4" fillId="2" borderId="3" xfId="1" applyFill="1" applyBorder="1"/>
    <xf numFmtId="0" fontId="13" fillId="2" borderId="18" xfId="1" quotePrefix="1" applyFont="1" applyFill="1" applyBorder="1" applyAlignment="1">
      <alignment horizontal="left" vertical="top"/>
    </xf>
    <xf numFmtId="0" fontId="13" fillId="2" borderId="19" xfId="1" applyFont="1" applyFill="1" applyBorder="1" applyAlignment="1">
      <alignment vertical="center"/>
    </xf>
    <xf numFmtId="165" fontId="13" fillId="2" borderId="19" xfId="1" applyNumberFormat="1" applyFont="1" applyFill="1" applyBorder="1" applyAlignment="1">
      <alignment horizontal="center" vertical="top"/>
    </xf>
    <xf numFmtId="3" fontId="13" fillId="2" borderId="19" xfId="1" applyNumberFormat="1" applyFont="1" applyFill="1" applyBorder="1" applyAlignment="1">
      <alignment horizontal="center" vertical="top"/>
    </xf>
    <xf numFmtId="168" fontId="13" fillId="2" borderId="19" xfId="2" applyNumberFormat="1" applyFont="1" applyFill="1" applyBorder="1" applyAlignment="1">
      <alignment horizontal="center" vertical="top"/>
    </xf>
    <xf numFmtId="9" fontId="13" fillId="2" borderId="24" xfId="3" applyFont="1" applyFill="1" applyBorder="1" applyAlignment="1">
      <alignment horizontal="center" vertical="top"/>
    </xf>
    <xf numFmtId="0" fontId="4" fillId="2" borderId="19" xfId="1" applyFill="1" applyBorder="1"/>
    <xf numFmtId="0" fontId="4" fillId="0" borderId="19" xfId="1" applyBorder="1"/>
    <xf numFmtId="0" fontId="4" fillId="0" borderId="19" xfId="1" applyBorder="1" applyAlignment="1">
      <alignment horizontal="right"/>
    </xf>
    <xf numFmtId="0" fontId="13" fillId="2" borderId="21" xfId="1" quotePrefix="1" applyFont="1" applyFill="1" applyBorder="1" applyAlignment="1">
      <alignment horizontal="left"/>
    </xf>
    <xf numFmtId="0" fontId="13" fillId="2" borderId="22" xfId="1" quotePrefix="1" applyFont="1" applyFill="1" applyBorder="1" applyAlignment="1">
      <alignment horizontal="left"/>
    </xf>
    <xf numFmtId="1" fontId="13" fillId="2" borderId="22" xfId="1" applyNumberFormat="1" applyFont="1" applyFill="1" applyBorder="1" applyAlignment="1">
      <alignment vertical="top"/>
    </xf>
    <xf numFmtId="165" fontId="13" fillId="2" borderId="22" xfId="1" applyNumberFormat="1" applyFont="1" applyFill="1" applyBorder="1" applyAlignment="1">
      <alignment horizontal="center"/>
    </xf>
    <xf numFmtId="3" fontId="13" fillId="2" borderId="22" xfId="1" applyNumberFormat="1" applyFont="1" applyFill="1" applyBorder="1" applyAlignment="1">
      <alignment horizontal="center"/>
    </xf>
    <xf numFmtId="9" fontId="13" fillId="2" borderId="22" xfId="3" applyFont="1" applyFill="1" applyBorder="1" applyAlignment="1">
      <alignment horizontal="right" vertical="top"/>
    </xf>
    <xf numFmtId="168" fontId="13" fillId="2" borderId="22" xfId="2" applyNumberFormat="1" applyFont="1" applyFill="1" applyBorder="1" applyAlignment="1">
      <alignment horizontal="center" vertical="top"/>
    </xf>
    <xf numFmtId="9" fontId="13" fillId="2" borderId="25" xfId="3" applyFont="1" applyFill="1" applyBorder="1" applyAlignment="1">
      <alignment horizontal="center" vertical="top"/>
    </xf>
    <xf numFmtId="0" fontId="14" fillId="2" borderId="22" xfId="1" applyFont="1" applyFill="1" applyBorder="1"/>
    <xf numFmtId="17" fontId="4" fillId="0" borderId="22" xfId="1" applyNumberFormat="1" applyBorder="1" applyAlignment="1">
      <alignment horizontal="right"/>
    </xf>
    <xf numFmtId="0" fontId="14" fillId="2" borderId="23" xfId="1" applyFont="1" applyFill="1" applyBorder="1"/>
    <xf numFmtId="0" fontId="17" fillId="2" borderId="0" xfId="1" applyFont="1" applyFill="1"/>
    <xf numFmtId="0" fontId="18" fillId="2" borderId="0" xfId="1" applyFont="1" applyFill="1"/>
    <xf numFmtId="0" fontId="11" fillId="2" borderId="0" xfId="1" applyFont="1" applyFill="1" applyAlignment="1">
      <alignment vertical="center"/>
    </xf>
    <xf numFmtId="43" fontId="5" fillId="2" borderId="0" xfId="1" applyNumberFormat="1" applyFont="1" applyFill="1" applyAlignment="1">
      <alignment vertical="center"/>
    </xf>
    <xf numFmtId="0" fontId="19" fillId="2" borderId="0" xfId="1" applyFont="1" applyFill="1"/>
    <xf numFmtId="165" fontId="19" fillId="2" borderId="0" xfId="1" applyNumberFormat="1" applyFont="1" applyFill="1"/>
    <xf numFmtId="0" fontId="1" fillId="2" borderId="0" xfId="1" applyFont="1" applyFill="1"/>
    <xf numFmtId="0" fontId="1" fillId="2" borderId="0" xfId="1" applyFont="1" applyFill="1" applyAlignment="1">
      <alignment wrapText="1"/>
    </xf>
    <xf numFmtId="1" fontId="6" fillId="3" borderId="2" xfId="1" applyNumberFormat="1" applyFont="1" applyFill="1" applyBorder="1" applyAlignment="1">
      <alignment horizontal="left" vertical="center"/>
    </xf>
    <xf numFmtId="165" fontId="6" fillId="3" borderId="2" xfId="1" applyNumberFormat="1" applyFont="1" applyFill="1" applyBorder="1" applyAlignment="1">
      <alignment horizontal="left" vertical="center"/>
    </xf>
    <xf numFmtId="165" fontId="6" fillId="3" borderId="3" xfId="1" applyNumberFormat="1" applyFont="1" applyFill="1" applyBorder="1" applyAlignment="1">
      <alignment horizontal="left" vertical="center"/>
    </xf>
    <xf numFmtId="165" fontId="6" fillId="2" borderId="0" xfId="1" applyNumberFormat="1" applyFont="1" applyFill="1" applyAlignment="1">
      <alignment horizontal="left" vertical="center"/>
    </xf>
    <xf numFmtId="165" fontId="6" fillId="8" borderId="0" xfId="1" applyNumberFormat="1" applyFont="1" applyFill="1" applyAlignment="1">
      <alignment horizontal="left" vertical="center"/>
    </xf>
    <xf numFmtId="1" fontId="7" fillId="3" borderId="0" xfId="1" applyNumberFormat="1" applyFont="1" applyFill="1" applyAlignment="1">
      <alignment horizontal="left" vertical="center"/>
    </xf>
    <xf numFmtId="165" fontId="7" fillId="3" borderId="0" xfId="1" applyNumberFormat="1" applyFont="1" applyFill="1" applyAlignment="1">
      <alignment horizontal="left" vertical="center"/>
    </xf>
    <xf numFmtId="165" fontId="7" fillId="3" borderId="5" xfId="1" applyNumberFormat="1" applyFont="1" applyFill="1" applyBorder="1" applyAlignment="1">
      <alignment horizontal="left" vertical="center"/>
    </xf>
    <xf numFmtId="165" fontId="7" fillId="2" borderId="0" xfId="1" applyNumberFormat="1" applyFont="1" applyFill="1" applyAlignment="1">
      <alignment horizontal="left" vertical="center"/>
    </xf>
    <xf numFmtId="0" fontId="19" fillId="2" borderId="0" xfId="1" applyFont="1" applyFill="1" applyAlignment="1">
      <alignment wrapText="1"/>
    </xf>
    <xf numFmtId="165" fontId="7" fillId="8" borderId="0" xfId="1" applyNumberFormat="1" applyFont="1" applyFill="1" applyAlignment="1">
      <alignment horizontal="left" vertical="center"/>
    </xf>
    <xf numFmtId="1" fontId="7" fillId="4" borderId="6" xfId="1" applyNumberFormat="1" applyFont="1" applyFill="1" applyBorder="1" applyAlignment="1">
      <alignment horizontal="left" vertical="center"/>
    </xf>
    <xf numFmtId="1" fontId="7" fillId="4" borderId="7" xfId="1" applyNumberFormat="1" applyFont="1" applyFill="1" applyBorder="1" applyAlignment="1">
      <alignment horizontal="left" vertical="center"/>
    </xf>
    <xf numFmtId="1" fontId="7" fillId="4" borderId="8" xfId="1" applyNumberFormat="1" applyFont="1" applyFill="1" applyBorder="1" applyAlignment="1">
      <alignment horizontal="left" vertical="center"/>
    </xf>
    <xf numFmtId="165" fontId="7" fillId="4" borderId="8" xfId="1" applyNumberFormat="1" applyFont="1" applyFill="1" applyBorder="1" applyAlignment="1">
      <alignment horizontal="left" vertical="center"/>
    </xf>
    <xf numFmtId="165" fontId="20" fillId="4" borderId="9" xfId="1" applyNumberFormat="1" applyFont="1" applyFill="1" applyBorder="1" applyAlignment="1">
      <alignment horizontal="left" vertical="center"/>
    </xf>
    <xf numFmtId="165" fontId="20" fillId="2" borderId="0" xfId="1" applyNumberFormat="1" applyFont="1" applyFill="1" applyAlignment="1">
      <alignment horizontal="left" vertical="center"/>
    </xf>
    <xf numFmtId="165" fontId="20" fillId="8" borderId="0" xfId="1" applyNumberFormat="1" applyFont="1" applyFill="1" applyAlignment="1">
      <alignment horizontal="left" vertical="center"/>
    </xf>
    <xf numFmtId="1" fontId="13" fillId="3" borderId="4" xfId="1" applyNumberFormat="1" applyFont="1" applyFill="1" applyBorder="1" applyAlignment="1">
      <alignment horizontal="left" vertical="center"/>
    </xf>
    <xf numFmtId="1" fontId="13" fillId="3" borderId="10" xfId="1" applyNumberFormat="1" applyFont="1" applyFill="1" applyBorder="1" applyAlignment="1">
      <alignment horizontal="left" vertical="center"/>
    </xf>
    <xf numFmtId="1" fontId="13" fillId="3" borderId="0" xfId="1" applyNumberFormat="1" applyFont="1" applyFill="1" applyAlignment="1">
      <alignment horizontal="left" vertical="center"/>
    </xf>
    <xf numFmtId="165" fontId="13" fillId="3" borderId="0" xfId="1" applyNumberFormat="1" applyFont="1" applyFill="1" applyAlignment="1">
      <alignment horizontal="left" vertical="center"/>
    </xf>
    <xf numFmtId="1" fontId="13" fillId="3" borderId="26" xfId="1" applyNumberFormat="1" applyFont="1" applyFill="1" applyBorder="1" applyAlignment="1">
      <alignment horizontal="left" vertical="center"/>
    </xf>
    <xf numFmtId="1" fontId="13" fillId="3" borderId="27" xfId="1" applyNumberFormat="1" applyFont="1" applyFill="1" applyBorder="1" applyAlignment="1">
      <alignment horizontal="left" vertical="center"/>
    </xf>
    <xf numFmtId="165" fontId="7" fillId="3" borderId="28" xfId="1" applyNumberFormat="1" applyFont="1" applyFill="1" applyBorder="1" applyAlignment="1">
      <alignment horizontal="left" vertical="center"/>
    </xf>
    <xf numFmtId="1" fontId="7" fillId="3" borderId="29" xfId="1" applyNumberFormat="1" applyFont="1" applyFill="1" applyBorder="1" applyAlignment="1">
      <alignment horizontal="left" vertical="center"/>
    </xf>
    <xf numFmtId="1" fontId="7" fillId="3" borderId="12" xfId="1" applyNumberFormat="1" applyFont="1" applyFill="1" applyBorder="1" applyAlignment="1">
      <alignment horizontal="left" vertical="center"/>
    </xf>
    <xf numFmtId="1" fontId="7" fillId="3" borderId="30" xfId="1" applyNumberFormat="1" applyFont="1" applyFill="1" applyBorder="1" applyAlignment="1">
      <alignment horizontal="left" vertical="center"/>
    </xf>
    <xf numFmtId="1" fontId="7" fillId="3" borderId="31" xfId="1" applyNumberFormat="1" applyFont="1" applyFill="1" applyBorder="1" applyAlignment="1">
      <alignment horizontal="left" vertical="center"/>
    </xf>
    <xf numFmtId="1" fontId="7" fillId="2" borderId="0" xfId="1" applyNumberFormat="1" applyFont="1" applyFill="1" applyAlignment="1">
      <alignment horizontal="left" vertical="center"/>
    </xf>
    <xf numFmtId="1" fontId="7" fillId="8" borderId="0" xfId="1" applyNumberFormat="1" applyFont="1" applyFill="1" applyAlignment="1">
      <alignment horizontal="left" vertical="center"/>
    </xf>
    <xf numFmtId="1" fontId="6" fillId="2" borderId="0" xfId="1" applyNumberFormat="1" applyFont="1" applyFill="1" applyAlignment="1">
      <alignment horizontal="left" vertical="center"/>
    </xf>
    <xf numFmtId="1" fontId="6" fillId="0" borderId="0" xfId="1" applyNumberFormat="1" applyFont="1" applyAlignment="1">
      <alignment horizontal="left" vertical="center"/>
    </xf>
    <xf numFmtId="3" fontId="12" fillId="5" borderId="32" xfId="1" applyNumberFormat="1" applyFont="1" applyFill="1" applyBorder="1" applyAlignment="1">
      <alignment horizontal="center" vertical="center" wrapText="1"/>
    </xf>
    <xf numFmtId="1" fontId="13" fillId="2" borderId="33" xfId="1" applyNumberFormat="1" applyFont="1" applyFill="1" applyBorder="1" applyAlignment="1">
      <alignment vertical="top"/>
    </xf>
    <xf numFmtId="1" fontId="13" fillId="2" borderId="34" xfId="1" applyNumberFormat="1" applyFont="1" applyFill="1" applyBorder="1" applyAlignment="1">
      <alignment horizontal="right" vertical="top"/>
    </xf>
    <xf numFmtId="165" fontId="13" fillId="2" borderId="34" xfId="1" applyNumberFormat="1" applyFont="1" applyFill="1" applyBorder="1" applyAlignment="1">
      <alignment horizontal="right" vertical="top"/>
    </xf>
    <xf numFmtId="165" fontId="13" fillId="2" borderId="35" xfId="1" applyNumberFormat="1" applyFont="1" applyFill="1" applyBorder="1" applyAlignment="1">
      <alignment horizontal="right" vertical="top" wrapText="1"/>
    </xf>
    <xf numFmtId="165" fontId="1" fillId="2" borderId="0" xfId="1" applyNumberFormat="1" applyFont="1" applyFill="1"/>
    <xf numFmtId="165" fontId="13" fillId="2" borderId="20" xfId="1" applyNumberFormat="1" applyFont="1" applyFill="1" applyBorder="1" applyAlignment="1">
      <alignment horizontal="right" vertical="top" wrapText="1"/>
    </xf>
    <xf numFmtId="165" fontId="13" fillId="0" borderId="19" xfId="1" applyNumberFormat="1" applyFont="1" applyBorder="1" applyAlignment="1">
      <alignment horizontal="right" vertical="top"/>
    </xf>
    <xf numFmtId="165" fontId="13" fillId="2" borderId="20" xfId="1" quotePrefix="1" applyNumberFormat="1" applyFont="1" applyFill="1" applyBorder="1" applyAlignment="1">
      <alignment horizontal="right" vertical="top" wrapText="1"/>
    </xf>
    <xf numFmtId="165" fontId="13" fillId="2" borderId="20" xfId="1" applyNumberFormat="1" applyFont="1" applyFill="1" applyBorder="1" applyAlignment="1">
      <alignment horizontal="right" wrapText="1"/>
    </xf>
    <xf numFmtId="165" fontId="21" fillId="2" borderId="34" xfId="1" applyNumberFormat="1" applyFont="1" applyFill="1" applyBorder="1" applyAlignment="1">
      <alignment horizontal="right" vertical="top"/>
    </xf>
    <xf numFmtId="0" fontId="9" fillId="7" borderId="11" xfId="1" applyFont="1" applyFill="1" applyBorder="1"/>
    <xf numFmtId="0" fontId="9" fillId="7" borderId="11" xfId="1" applyFont="1" applyFill="1" applyBorder="1" applyAlignment="1">
      <alignment horizontal="right"/>
    </xf>
    <xf numFmtId="0" fontId="9" fillId="7" borderId="22" xfId="1" applyFont="1" applyFill="1" applyBorder="1" applyAlignment="1">
      <alignment horizontal="right"/>
    </xf>
    <xf numFmtId="165" fontId="9" fillId="7" borderId="22" xfId="1" applyNumberFormat="1" applyFont="1" applyFill="1" applyBorder="1" applyAlignment="1">
      <alignment horizontal="right"/>
    </xf>
    <xf numFmtId="165" fontId="9" fillId="7" borderId="23" xfId="1" applyNumberFormat="1" applyFont="1" applyFill="1" applyBorder="1" applyAlignment="1">
      <alignment horizontal="right"/>
    </xf>
    <xf numFmtId="0" fontId="3" fillId="2" borderId="0" xfId="1" applyFont="1" applyFill="1"/>
    <xf numFmtId="1" fontId="7" fillId="2" borderId="0" xfId="1" applyNumberFormat="1" applyFont="1" applyFill="1" applyAlignment="1">
      <alignment vertical="top"/>
    </xf>
    <xf numFmtId="1" fontId="7" fillId="2" borderId="0" xfId="1" applyNumberFormat="1" applyFont="1" applyFill="1" applyAlignment="1">
      <alignment horizontal="right" vertical="top"/>
    </xf>
    <xf numFmtId="1" fontId="13" fillId="2" borderId="0" xfId="1" applyNumberFormat="1" applyFont="1" applyFill="1" applyAlignment="1">
      <alignment horizontal="right" vertical="top"/>
    </xf>
    <xf numFmtId="165" fontId="13" fillId="2" borderId="0" xfId="1" applyNumberFormat="1" applyFont="1" applyFill="1" applyAlignment="1">
      <alignment horizontal="right" vertical="top"/>
    </xf>
    <xf numFmtId="0" fontId="13" fillId="2" borderId="0" xfId="1" applyFont="1" applyFill="1" applyAlignment="1">
      <alignment horizontal="right" vertical="top"/>
    </xf>
    <xf numFmtId="165" fontId="13" fillId="2" borderId="0" xfId="1" applyNumberFormat="1" applyFont="1" applyFill="1" applyAlignment="1">
      <alignment horizontal="right" vertical="top" wrapText="1"/>
    </xf>
    <xf numFmtId="1" fontId="13" fillId="2" borderId="36" xfId="1" applyNumberFormat="1" applyFont="1" applyFill="1" applyBorder="1" applyAlignment="1">
      <alignment vertical="top"/>
    </xf>
    <xf numFmtId="0" fontId="10" fillId="2" borderId="36" xfId="1" applyFont="1" applyFill="1" applyBorder="1" applyAlignment="1">
      <alignment horizontal="right"/>
    </xf>
    <xf numFmtId="0" fontId="10" fillId="2" borderId="37" xfId="1" applyFont="1" applyFill="1" applyBorder="1" applyAlignment="1">
      <alignment horizontal="right"/>
    </xf>
    <xf numFmtId="165" fontId="10" fillId="2" borderId="37" xfId="1" applyNumberFormat="1" applyFont="1" applyFill="1" applyBorder="1" applyAlignment="1">
      <alignment horizontal="right"/>
    </xf>
    <xf numFmtId="165" fontId="10" fillId="0" borderId="38" xfId="1" applyNumberFormat="1" applyFont="1" applyBorder="1" applyAlignment="1">
      <alignment horizontal="right"/>
    </xf>
    <xf numFmtId="0" fontId="10" fillId="7" borderId="11" xfId="1" applyFont="1" applyFill="1" applyBorder="1" applyAlignment="1">
      <alignment horizontal="right"/>
    </xf>
    <xf numFmtId="0" fontId="5" fillId="2" borderId="0" xfId="1" applyFont="1" applyFill="1"/>
    <xf numFmtId="165" fontId="5" fillId="2" borderId="0" xfId="1" applyNumberFormat="1" applyFont="1" applyFill="1" applyAlignment="1">
      <alignment horizontal="center"/>
    </xf>
    <xf numFmtId="0" fontId="22" fillId="2" borderId="0" xfId="1" applyFont="1" applyFill="1"/>
    <xf numFmtId="0" fontId="23" fillId="2" borderId="0" xfId="1" applyFont="1" applyFill="1"/>
    <xf numFmtId="165" fontId="23" fillId="2" borderId="0" xfId="1" applyNumberFormat="1" applyFont="1" applyFill="1" applyAlignment="1">
      <alignment horizontal="center"/>
    </xf>
    <xf numFmtId="0" fontId="24" fillId="2" borderId="0" xfId="1" applyFont="1" applyFill="1"/>
    <xf numFmtId="0" fontId="24" fillId="2" borderId="0" xfId="1" applyFont="1" applyFill="1" applyAlignment="1">
      <alignment wrapText="1"/>
    </xf>
    <xf numFmtId="0" fontId="13" fillId="0" borderId="0" xfId="4" applyFont="1" applyProtection="1">
      <protection locked="0"/>
    </xf>
    <xf numFmtId="170" fontId="13" fillId="0" borderId="0" xfId="5" applyNumberFormat="1" applyFont="1" applyAlignment="1" applyProtection="1">
      <alignment horizontal="right"/>
      <protection locked="0"/>
    </xf>
    <xf numFmtId="1" fontId="9" fillId="3" borderId="39" xfId="6" applyNumberFormat="1" applyFont="1" applyFill="1" applyBorder="1" applyAlignment="1" applyProtection="1">
      <alignment horizontal="left" vertical="center"/>
      <protection locked="0"/>
    </xf>
    <xf numFmtId="1" fontId="7" fillId="9" borderId="37" xfId="4" applyNumberFormat="1" applyFont="1" applyFill="1" applyBorder="1" applyAlignment="1" applyProtection="1">
      <alignment horizontal="center" vertical="center"/>
      <protection locked="0"/>
    </xf>
    <xf numFmtId="170" fontId="7" fillId="9" borderId="37" xfId="5" quotePrefix="1" applyNumberFormat="1" applyFont="1" applyFill="1" applyBorder="1" applyAlignment="1" applyProtection="1">
      <alignment horizontal="right" vertical="center" wrapText="1"/>
      <protection locked="0"/>
    </xf>
    <xf numFmtId="170" fontId="7" fillId="9" borderId="38" xfId="5" quotePrefix="1" applyNumberFormat="1" applyFont="1" applyFill="1" applyBorder="1" applyAlignment="1" applyProtection="1">
      <alignment horizontal="right" vertical="center" wrapText="1"/>
      <protection locked="0"/>
    </xf>
    <xf numFmtId="0" fontId="26" fillId="7" borderId="6" xfId="6" applyFont="1" applyFill="1" applyBorder="1" applyProtection="1">
      <protection locked="0"/>
    </xf>
    <xf numFmtId="0" fontId="26" fillId="7" borderId="8" xfId="6" applyFont="1" applyFill="1" applyBorder="1" applyProtection="1">
      <protection locked="0"/>
    </xf>
    <xf numFmtId="170" fontId="19" fillId="7" borderId="24" xfId="5" applyNumberFormat="1" applyFont="1" applyFill="1" applyBorder="1" applyAlignment="1" applyProtection="1">
      <alignment horizontal="right" wrapText="1"/>
      <protection locked="0"/>
    </xf>
    <xf numFmtId="170" fontId="19" fillId="7" borderId="20" xfId="5" applyNumberFormat="1" applyFont="1" applyFill="1" applyBorder="1" applyAlignment="1" applyProtection="1">
      <alignment horizontal="right" wrapText="1"/>
      <protection locked="0"/>
    </xf>
    <xf numFmtId="0" fontId="13" fillId="10" borderId="0" xfId="4" applyFont="1" applyFill="1" applyProtection="1">
      <protection locked="0"/>
    </xf>
    <xf numFmtId="1" fontId="19" fillId="9" borderId="4" xfId="4" applyNumberFormat="1" applyFont="1" applyFill="1" applyBorder="1" applyAlignment="1">
      <alignment horizontal="left" vertical="center"/>
    </xf>
    <xf numFmtId="1" fontId="26" fillId="9" borderId="0" xfId="4" applyNumberFormat="1" applyFont="1" applyFill="1" applyAlignment="1">
      <alignment horizontal="center" vertical="center"/>
    </xf>
    <xf numFmtId="170" fontId="19" fillId="9" borderId="40" xfId="5" quotePrefix="1" applyNumberFormat="1" applyFont="1" applyFill="1" applyBorder="1" applyAlignment="1" applyProtection="1">
      <alignment horizontal="right" vertical="center" wrapText="1"/>
    </xf>
    <xf numFmtId="170" fontId="19" fillId="9" borderId="41" xfId="5" quotePrefix="1" applyNumberFormat="1" applyFont="1" applyFill="1" applyBorder="1" applyAlignment="1" applyProtection="1">
      <alignment horizontal="right" vertical="center" wrapText="1"/>
    </xf>
    <xf numFmtId="0" fontId="7" fillId="0" borderId="0" xfId="4" applyFont="1" applyProtection="1">
      <protection locked="0"/>
    </xf>
    <xf numFmtId="0" fontId="19" fillId="9" borderId="4" xfId="6" applyFont="1" applyFill="1" applyBorder="1" applyProtection="1">
      <protection locked="0"/>
    </xf>
    <xf numFmtId="0" fontId="26" fillId="9" borderId="0" xfId="6" applyFont="1" applyFill="1" applyProtection="1">
      <protection locked="0"/>
    </xf>
    <xf numFmtId="170" fontId="19" fillId="9" borderId="40" xfId="5" applyNumberFormat="1" applyFont="1" applyFill="1" applyBorder="1" applyAlignment="1" applyProtection="1">
      <alignment horizontal="right" wrapText="1"/>
      <protection locked="0"/>
    </xf>
    <xf numFmtId="170" fontId="19" fillId="9" borderId="41" xfId="5" applyNumberFormat="1" applyFont="1" applyFill="1" applyBorder="1" applyAlignment="1" applyProtection="1">
      <alignment horizontal="right" wrapText="1"/>
      <protection locked="0"/>
    </xf>
    <xf numFmtId="170" fontId="19" fillId="9" borderId="42" xfId="5" applyNumberFormat="1" applyFont="1" applyFill="1" applyBorder="1" applyAlignment="1" applyProtection="1">
      <alignment horizontal="right" wrapText="1"/>
      <protection locked="0"/>
    </xf>
    <xf numFmtId="170" fontId="19" fillId="9" borderId="35" xfId="5" applyNumberFormat="1" applyFont="1" applyFill="1" applyBorder="1" applyAlignment="1" applyProtection="1">
      <alignment horizontal="right" wrapText="1"/>
      <protection locked="0"/>
    </xf>
    <xf numFmtId="0" fontId="26" fillId="9" borderId="11" xfId="6" applyFont="1" applyFill="1" applyBorder="1" applyProtection="1">
      <protection locked="0"/>
    </xf>
    <xf numFmtId="0" fontId="26" fillId="9" borderId="13" xfId="6" applyFont="1" applyFill="1" applyBorder="1" applyProtection="1">
      <protection locked="0"/>
    </xf>
    <xf numFmtId="170" fontId="26" fillId="9" borderId="22" xfId="5" applyNumberFormat="1" applyFont="1" applyFill="1" applyBorder="1" applyAlignment="1" applyProtection="1">
      <alignment horizontal="right" wrapText="1"/>
      <protection locked="0"/>
    </xf>
    <xf numFmtId="170" fontId="26" fillId="9" borderId="23" xfId="5" applyNumberFormat="1" applyFont="1" applyFill="1" applyBorder="1" applyAlignment="1" applyProtection="1">
      <alignment horizontal="right" wrapText="1"/>
      <protection locked="0"/>
    </xf>
    <xf numFmtId="0" fontId="13" fillId="11" borderId="0" xfId="4" applyFont="1" applyFill="1" applyProtection="1">
      <protection locked="0"/>
    </xf>
    <xf numFmtId="1" fontId="7" fillId="0" borderId="0" xfId="4" applyNumberFormat="1" applyFont="1" applyAlignment="1" applyProtection="1">
      <alignment horizontal="center" vertical="center"/>
      <protection locked="0"/>
    </xf>
    <xf numFmtId="170" fontId="7" fillId="0" borderId="0" xfId="5" quotePrefix="1" applyNumberFormat="1" applyFont="1" applyBorder="1" applyAlignment="1" applyProtection="1">
      <alignment horizontal="right" vertical="center" wrapText="1"/>
      <protection locked="0"/>
    </xf>
    <xf numFmtId="3" fontId="12" fillId="5" borderId="1" xfId="1" applyNumberFormat="1" applyFont="1" applyFill="1" applyBorder="1" applyAlignment="1">
      <alignment horizontal="left" vertical="center" wrapText="1"/>
    </xf>
    <xf numFmtId="3" fontId="12" fillId="5" borderId="2" xfId="1" applyNumberFormat="1" applyFont="1" applyFill="1" applyBorder="1" applyAlignment="1">
      <alignment horizontal="center" vertical="center" wrapText="1"/>
    </xf>
    <xf numFmtId="3" fontId="12" fillId="5" borderId="16" xfId="1" applyNumberFormat="1" applyFont="1" applyFill="1" applyBorder="1" applyAlignment="1">
      <alignment horizontal="right" vertical="center" wrapText="1"/>
    </xf>
    <xf numFmtId="3" fontId="12" fillId="5" borderId="32" xfId="1" applyNumberFormat="1" applyFont="1" applyFill="1" applyBorder="1" applyAlignment="1">
      <alignment horizontal="right" vertical="center" wrapText="1"/>
    </xf>
    <xf numFmtId="0" fontId="13" fillId="0" borderId="26" xfId="6" applyFont="1" applyBorder="1" applyAlignment="1" applyProtection="1">
      <alignment vertical="center" wrapText="1"/>
      <protection locked="0"/>
    </xf>
    <xf numFmtId="0" fontId="13" fillId="0" borderId="27" xfId="6" applyFont="1" applyBorder="1" applyProtection="1">
      <protection locked="0"/>
    </xf>
    <xf numFmtId="170" fontId="13" fillId="0" borderId="42" xfId="5" applyNumberFormat="1" applyFont="1" applyFill="1" applyBorder="1" applyAlignment="1" applyProtection="1">
      <alignment horizontal="right" vertical="center" wrapText="1"/>
      <protection locked="0"/>
    </xf>
    <xf numFmtId="170" fontId="13" fillId="0" borderId="42" xfId="5" applyNumberFormat="1" applyFont="1" applyBorder="1" applyAlignment="1" applyProtection="1">
      <alignment horizontal="right" wrapText="1"/>
      <protection locked="0"/>
    </xf>
    <xf numFmtId="170" fontId="13" fillId="0" borderId="35" xfId="5" applyNumberFormat="1" applyFont="1" applyBorder="1" applyAlignment="1" applyProtection="1">
      <alignment horizontal="right" wrapText="1"/>
      <protection locked="0"/>
    </xf>
    <xf numFmtId="0" fontId="13" fillId="0" borderId="11" xfId="6" applyFont="1" applyBorder="1" applyAlignment="1" applyProtection="1">
      <alignment vertical="center"/>
      <protection locked="0"/>
    </xf>
    <xf numFmtId="0" fontId="13" fillId="2" borderId="13" xfId="6" applyFont="1" applyFill="1" applyBorder="1" applyAlignment="1">
      <alignment wrapText="1"/>
    </xf>
    <xf numFmtId="170" fontId="13" fillId="0" borderId="25" xfId="5" applyNumberFormat="1" applyFont="1" applyFill="1" applyBorder="1" applyAlignment="1" applyProtection="1">
      <alignment horizontal="right" vertical="center"/>
      <protection locked="0"/>
    </xf>
    <xf numFmtId="170" fontId="13" fillId="0" borderId="25" xfId="5" applyNumberFormat="1" applyFont="1" applyBorder="1" applyAlignment="1" applyProtection="1">
      <alignment horizontal="right" vertical="center"/>
      <protection locked="0"/>
    </xf>
    <xf numFmtId="170" fontId="13" fillId="0" borderId="23" xfId="5" applyNumberFormat="1" applyFont="1" applyBorder="1" applyAlignment="1" applyProtection="1">
      <alignment horizontal="right" vertical="center"/>
      <protection locked="0"/>
    </xf>
    <xf numFmtId="171" fontId="13" fillId="0" borderId="0" xfId="5" quotePrefix="1" applyNumberFormat="1" applyFont="1" applyBorder="1" applyAlignment="1" applyProtection="1">
      <alignment horizontal="right" vertical="center" wrapText="1"/>
      <protection locked="0"/>
    </xf>
    <xf numFmtId="0" fontId="12" fillId="5" borderId="1" xfId="6" applyFont="1" applyFill="1" applyBorder="1" applyProtection="1">
      <protection locked="0"/>
    </xf>
    <xf numFmtId="0" fontId="12" fillId="5" borderId="43" xfId="6" applyFont="1" applyFill="1" applyBorder="1" applyProtection="1">
      <protection locked="0"/>
    </xf>
    <xf numFmtId="0" fontId="13" fillId="0" borderId="26" xfId="6" applyFont="1" applyBorder="1" applyAlignment="1" applyProtection="1">
      <alignment vertical="center"/>
      <protection locked="0"/>
    </xf>
    <xf numFmtId="0" fontId="13" fillId="0" borderId="27" xfId="6" applyFont="1" applyBorder="1" applyAlignment="1" applyProtection="1">
      <alignment wrapText="1"/>
      <protection locked="0"/>
    </xf>
    <xf numFmtId="170" fontId="13" fillId="0" borderId="19" xfId="5" applyNumberFormat="1" applyFont="1" applyFill="1" applyBorder="1" applyAlignment="1" applyProtection="1">
      <alignment horizontal="right" vertical="center"/>
      <protection locked="0"/>
    </xf>
    <xf numFmtId="170" fontId="13" fillId="0" borderId="19" xfId="5" applyNumberFormat="1" applyFont="1" applyBorder="1" applyAlignment="1" applyProtection="1">
      <alignment horizontal="right" vertical="center"/>
      <protection locked="0"/>
    </xf>
    <xf numFmtId="170" fontId="13" fillId="0" borderId="20" xfId="5" applyNumberFormat="1" applyFont="1" applyBorder="1" applyAlignment="1" applyProtection="1">
      <alignment horizontal="right" vertical="center"/>
      <protection locked="0"/>
    </xf>
    <xf numFmtId="165" fontId="13" fillId="0" borderId="0" xfId="4" applyNumberFormat="1" applyFont="1" applyProtection="1">
      <protection locked="0"/>
    </xf>
    <xf numFmtId="9" fontId="13" fillId="0" borderId="0" xfId="4" applyNumberFormat="1" applyFont="1" applyProtection="1">
      <protection locked="0"/>
    </xf>
    <xf numFmtId="0" fontId="13" fillId="0" borderId="6" xfId="6" applyFont="1" applyBorder="1" applyAlignment="1" applyProtection="1">
      <alignment vertical="center"/>
      <protection locked="0"/>
    </xf>
    <xf numFmtId="0" fontId="13" fillId="0" borderId="8" xfId="6" applyFont="1" applyBorder="1" applyAlignment="1" applyProtection="1">
      <alignment wrapText="1"/>
      <protection locked="0"/>
    </xf>
    <xf numFmtId="0" fontId="7" fillId="7" borderId="6" xfId="6" applyFont="1" applyFill="1" applyBorder="1" applyProtection="1">
      <protection locked="0"/>
    </xf>
    <xf numFmtId="0" fontId="7" fillId="7" borderId="7" xfId="6" applyFont="1" applyFill="1" applyBorder="1" applyProtection="1">
      <protection locked="0"/>
    </xf>
    <xf numFmtId="170" fontId="7" fillId="7" borderId="44" xfId="5" applyNumberFormat="1" applyFont="1" applyFill="1" applyBorder="1" applyAlignment="1" applyProtection="1">
      <alignment horizontal="right" vertical="center"/>
      <protection locked="0"/>
    </xf>
    <xf numFmtId="170" fontId="7" fillId="7" borderId="41" xfId="5" applyNumberFormat="1" applyFont="1" applyFill="1" applyBorder="1" applyAlignment="1" applyProtection="1">
      <alignment horizontal="right" vertical="center"/>
      <protection locked="0"/>
    </xf>
    <xf numFmtId="0" fontId="13" fillId="0" borderId="6" xfId="6" applyFont="1" applyBorder="1" applyProtection="1">
      <protection locked="0"/>
    </xf>
    <xf numFmtId="0" fontId="13" fillId="0" borderId="8" xfId="6" applyFont="1" applyBorder="1" applyProtection="1">
      <protection locked="0"/>
    </xf>
    <xf numFmtId="170" fontId="7" fillId="7" borderId="19" xfId="5" applyNumberFormat="1" applyFont="1" applyFill="1" applyBorder="1" applyAlignment="1" applyProtection="1">
      <alignment horizontal="right" vertical="center"/>
      <protection locked="0"/>
    </xf>
    <xf numFmtId="170" fontId="7" fillId="7" borderId="20" xfId="5" applyNumberFormat="1" applyFont="1" applyFill="1" applyBorder="1" applyAlignment="1" applyProtection="1">
      <alignment horizontal="right" vertical="center"/>
      <protection locked="0"/>
    </xf>
    <xf numFmtId="0" fontId="11" fillId="0" borderId="0" xfId="4" applyFont="1" applyProtection="1">
      <protection locked="0"/>
    </xf>
    <xf numFmtId="165" fontId="11" fillId="0" borderId="0" xfId="4" applyNumberFormat="1" applyFont="1" applyProtection="1">
      <protection locked="0"/>
    </xf>
    <xf numFmtId="170" fontId="13" fillId="0" borderId="8" xfId="5" applyNumberFormat="1" applyFont="1" applyBorder="1" applyAlignment="1" applyProtection="1">
      <alignment horizontal="right" vertical="center"/>
      <protection locked="0"/>
    </xf>
    <xf numFmtId="170" fontId="13" fillId="0" borderId="9" xfId="5" applyNumberFormat="1" applyFont="1" applyBorder="1" applyAlignment="1" applyProtection="1">
      <alignment horizontal="right" vertical="center"/>
      <protection locked="0"/>
    </xf>
    <xf numFmtId="0" fontId="7" fillId="7" borderId="11" xfId="6" applyFont="1" applyFill="1" applyBorder="1" applyProtection="1">
      <protection locked="0"/>
    </xf>
    <xf numFmtId="0" fontId="7" fillId="7" borderId="12" xfId="6" applyFont="1" applyFill="1" applyBorder="1" applyProtection="1">
      <protection locked="0"/>
    </xf>
    <xf numFmtId="170" fontId="7" fillId="7" borderId="22" xfId="5" applyNumberFormat="1" applyFont="1" applyFill="1" applyBorder="1" applyAlignment="1" applyProtection="1">
      <alignment horizontal="right" vertical="center"/>
      <protection locked="0"/>
    </xf>
    <xf numFmtId="170" fontId="7" fillId="7" borderId="23" xfId="5" applyNumberFormat="1" applyFont="1" applyFill="1" applyBorder="1" applyAlignment="1" applyProtection="1">
      <alignment horizontal="right" vertical="center"/>
      <protection locked="0"/>
    </xf>
    <xf numFmtId="0" fontId="27" fillId="0" borderId="0" xfId="4" applyFont="1" applyProtection="1">
      <protection locked="0"/>
    </xf>
    <xf numFmtId="0" fontId="12" fillId="2" borderId="0" xfId="6" applyFont="1" applyFill="1" applyProtection="1">
      <protection locked="0"/>
    </xf>
    <xf numFmtId="170" fontId="12" fillId="2" borderId="0" xfId="5" applyNumberFormat="1" applyFont="1" applyFill="1" applyBorder="1" applyAlignment="1" applyProtection="1">
      <alignment horizontal="right" vertical="center"/>
      <protection locked="0"/>
    </xf>
    <xf numFmtId="0" fontId="27" fillId="2" borderId="0" xfId="4" applyFont="1" applyFill="1" applyProtection="1">
      <protection locked="0"/>
    </xf>
    <xf numFmtId="165" fontId="27" fillId="2" borderId="0" xfId="4" applyNumberFormat="1" applyFont="1" applyFill="1" applyProtection="1">
      <protection locked="0"/>
    </xf>
    <xf numFmtId="0" fontId="27" fillId="5" borderId="2" xfId="4" applyFont="1" applyFill="1" applyBorder="1" applyProtection="1">
      <protection locked="0"/>
    </xf>
    <xf numFmtId="0" fontId="13" fillId="0" borderId="26" xfId="6" applyFont="1" applyBorder="1" applyProtection="1">
      <protection locked="0"/>
    </xf>
    <xf numFmtId="0" fontId="13" fillId="0" borderId="45" xfId="6" applyFont="1" applyBorder="1" applyProtection="1">
      <protection locked="0"/>
    </xf>
    <xf numFmtId="0" fontId="13" fillId="0" borderId="7" xfId="6" applyFont="1" applyBorder="1" applyProtection="1">
      <protection locked="0"/>
    </xf>
    <xf numFmtId="0" fontId="13" fillId="0" borderId="4" xfId="6" applyFont="1" applyBorder="1" applyProtection="1">
      <protection locked="0"/>
    </xf>
    <xf numFmtId="0" fontId="13" fillId="0" borderId="0" xfId="6" applyFont="1" applyProtection="1">
      <protection locked="0"/>
    </xf>
    <xf numFmtId="0" fontId="19" fillId="0" borderId="0" xfId="1" applyFont="1"/>
    <xf numFmtId="170" fontId="19" fillId="0" borderId="0" xfId="1" applyNumberFormat="1" applyFont="1"/>
    <xf numFmtId="171" fontId="13" fillId="0" borderId="0" xfId="5" applyNumberFormat="1" applyFont="1" applyFill="1" applyAlignment="1" applyProtection="1">
      <alignment horizontal="right"/>
      <protection locked="0"/>
    </xf>
    <xf numFmtId="0" fontId="28" fillId="2" borderId="0" xfId="1" applyFont="1" applyFill="1"/>
    <xf numFmtId="171" fontId="13" fillId="0" borderId="0" xfId="5" applyNumberFormat="1" applyFont="1" applyAlignment="1" applyProtection="1">
      <alignment horizontal="right"/>
      <protection locked="0"/>
    </xf>
    <xf numFmtId="0" fontId="29" fillId="2" borderId="0" xfId="1" applyFont="1" applyFill="1"/>
    <xf numFmtId="0" fontId="3" fillId="9" borderId="1" xfId="1" applyFont="1" applyFill="1" applyBorder="1"/>
    <xf numFmtId="0" fontId="26" fillId="9" borderId="2" xfId="1" applyFont="1" applyFill="1" applyBorder="1"/>
    <xf numFmtId="0" fontId="26" fillId="9" borderId="3" xfId="1" applyFont="1" applyFill="1" applyBorder="1"/>
    <xf numFmtId="0" fontId="19" fillId="9" borderId="4" xfId="1" applyFont="1" applyFill="1" applyBorder="1"/>
    <xf numFmtId="0" fontId="26" fillId="9" borderId="0" xfId="1" applyFont="1" applyFill="1"/>
    <xf numFmtId="0" fontId="26" fillId="9" borderId="5" xfId="1" applyFont="1" applyFill="1" applyBorder="1"/>
    <xf numFmtId="0" fontId="26" fillId="7" borderId="6" xfId="1" applyFont="1" applyFill="1" applyBorder="1"/>
    <xf numFmtId="0" fontId="26" fillId="7" borderId="46" xfId="1" applyFont="1" applyFill="1" applyBorder="1"/>
    <xf numFmtId="0" fontId="26" fillId="7" borderId="47" xfId="1" applyFont="1" applyFill="1" applyBorder="1"/>
    <xf numFmtId="0" fontId="26" fillId="7" borderId="8" xfId="1" applyFont="1" applyFill="1" applyBorder="1"/>
    <xf numFmtId="0" fontId="26" fillId="7" borderId="9" xfId="1" applyFont="1" applyFill="1" applyBorder="1"/>
    <xf numFmtId="164" fontId="19" fillId="9" borderId="48" xfId="1" applyNumberFormat="1" applyFont="1" applyFill="1" applyBorder="1" applyAlignment="1">
      <alignment horizontal="left"/>
    </xf>
    <xf numFmtId="0" fontId="19" fillId="9" borderId="0" xfId="1" applyFont="1" applyFill="1"/>
    <xf numFmtId="164" fontId="19" fillId="9" borderId="48" xfId="1" applyNumberFormat="1" applyFont="1" applyFill="1" applyBorder="1"/>
    <xf numFmtId="0" fontId="11" fillId="2" borderId="0" xfId="1" applyFont="1" applyFill="1"/>
    <xf numFmtId="164" fontId="19" fillId="9" borderId="5" xfId="1" applyNumberFormat="1" applyFont="1" applyFill="1" applyBorder="1"/>
    <xf numFmtId="0" fontId="26" fillId="9" borderId="26" xfId="1" applyFont="1" applyFill="1" applyBorder="1"/>
    <xf numFmtId="164" fontId="26" fillId="9" borderId="49" xfId="1" applyNumberFormat="1" applyFont="1" applyFill="1" applyBorder="1"/>
    <xf numFmtId="164" fontId="26" fillId="9" borderId="48" xfId="1" applyNumberFormat="1" applyFont="1" applyFill="1" applyBorder="1"/>
    <xf numFmtId="164" fontId="26" fillId="9" borderId="5" xfId="1" applyNumberFormat="1" applyFont="1" applyFill="1" applyBorder="1"/>
    <xf numFmtId="0" fontId="19" fillId="9" borderId="29" xfId="1" applyFont="1" applyFill="1" applyBorder="1"/>
    <xf numFmtId="164" fontId="19" fillId="9" borderId="50" xfId="1" applyNumberFormat="1" applyFont="1" applyFill="1" applyBorder="1" applyAlignment="1">
      <alignment horizontal="right"/>
    </xf>
    <xf numFmtId="0" fontId="19" fillId="9" borderId="30" xfId="1" applyFont="1" applyFill="1" applyBorder="1"/>
    <xf numFmtId="0" fontId="19" fillId="9" borderId="50" xfId="1" applyFont="1" applyFill="1" applyBorder="1"/>
    <xf numFmtId="0" fontId="26" fillId="9" borderId="30" xfId="1" applyFont="1" applyFill="1" applyBorder="1"/>
    <xf numFmtId="164" fontId="26" fillId="9" borderId="31" xfId="1" applyNumberFormat="1" applyFont="1" applyFill="1" applyBorder="1"/>
    <xf numFmtId="0" fontId="26" fillId="2" borderId="0" xfId="1" applyFont="1" applyFill="1"/>
    <xf numFmtId="3" fontId="12" fillId="5" borderId="15" xfId="1" applyNumberFormat="1" applyFont="1" applyFill="1" applyBorder="1" applyAlignment="1">
      <alignment horizontal="left" vertical="center" wrapText="1"/>
    </xf>
    <xf numFmtId="0" fontId="19" fillId="2" borderId="26" xfId="1" applyFont="1" applyFill="1" applyBorder="1"/>
    <xf numFmtId="0" fontId="19" fillId="2" borderId="27" xfId="1" applyFont="1" applyFill="1" applyBorder="1" applyAlignment="1">
      <alignment horizontal="right"/>
    </xf>
    <xf numFmtId="164" fontId="19" fillId="2" borderId="27" xfId="2" applyNumberFormat="1" applyFont="1" applyFill="1" applyBorder="1" applyAlignment="1">
      <alignment horizontal="right"/>
    </xf>
    <xf numFmtId="9" fontId="19" fillId="2" borderId="27" xfId="1" applyNumberFormat="1" applyFont="1" applyFill="1" applyBorder="1" applyAlignment="1">
      <alignment horizontal="right"/>
    </xf>
    <xf numFmtId="164" fontId="13" fillId="2" borderId="27" xfId="2" applyNumberFormat="1" applyFont="1" applyFill="1" applyBorder="1" applyAlignment="1">
      <alignment horizontal="right"/>
    </xf>
    <xf numFmtId="0" fontId="19" fillId="2" borderId="6" xfId="1" applyFont="1" applyFill="1" applyBorder="1"/>
    <xf numFmtId="0" fontId="19" fillId="2" borderId="8" xfId="1" applyFont="1" applyFill="1" applyBorder="1" applyAlignment="1">
      <alignment horizontal="right"/>
    </xf>
    <xf numFmtId="164" fontId="19" fillId="2" borderId="8" xfId="2" applyNumberFormat="1" applyFont="1" applyFill="1" applyBorder="1" applyAlignment="1">
      <alignment horizontal="right"/>
    </xf>
    <xf numFmtId="9" fontId="19" fillId="2" borderId="8" xfId="1" applyNumberFormat="1" applyFont="1" applyFill="1" applyBorder="1" applyAlignment="1">
      <alignment horizontal="right"/>
    </xf>
    <xf numFmtId="0" fontId="19" fillId="2" borderId="8" xfId="1" applyFont="1" applyFill="1" applyBorder="1"/>
    <xf numFmtId="0" fontId="19" fillId="2" borderId="9" xfId="1" applyFont="1" applyFill="1" applyBorder="1"/>
    <xf numFmtId="0" fontId="19" fillId="2" borderId="52" xfId="1" applyFont="1" applyFill="1" applyBorder="1"/>
    <xf numFmtId="0" fontId="19" fillId="2" borderId="53" xfId="1" applyFont="1" applyFill="1" applyBorder="1" applyAlignment="1">
      <alignment horizontal="right"/>
    </xf>
    <xf numFmtId="164" fontId="19" fillId="2" borderId="53" xfId="2" applyNumberFormat="1" applyFont="1" applyFill="1" applyBorder="1" applyAlignment="1">
      <alignment horizontal="right"/>
    </xf>
    <xf numFmtId="9" fontId="19" fillId="2" borderId="53" xfId="1" applyNumberFormat="1" applyFont="1" applyFill="1" applyBorder="1" applyAlignment="1">
      <alignment horizontal="right"/>
    </xf>
    <xf numFmtId="0" fontId="19" fillId="2" borderId="53" xfId="1" applyFont="1" applyFill="1" applyBorder="1"/>
    <xf numFmtId="0" fontId="19" fillId="2" borderId="54" xfId="1" applyFont="1" applyFill="1" applyBorder="1"/>
    <xf numFmtId="0" fontId="26" fillId="7" borderId="29" xfId="1" applyFont="1" applyFill="1" applyBorder="1"/>
    <xf numFmtId="0" fontId="26" fillId="7" borderId="30" xfId="1" applyFont="1" applyFill="1" applyBorder="1" applyAlignment="1">
      <alignment horizontal="right"/>
    </xf>
    <xf numFmtId="0" fontId="19" fillId="7" borderId="30" xfId="1" applyFont="1" applyFill="1" applyBorder="1" applyAlignment="1">
      <alignment horizontal="right"/>
    </xf>
    <xf numFmtId="164" fontId="19" fillId="7" borderId="30" xfId="2" applyNumberFormat="1" applyFont="1" applyFill="1" applyBorder="1" applyAlignment="1">
      <alignment horizontal="right"/>
    </xf>
    <xf numFmtId="9" fontId="19" fillId="7" borderId="30" xfId="1" applyNumberFormat="1" applyFont="1" applyFill="1" applyBorder="1" applyAlignment="1">
      <alignment horizontal="right"/>
    </xf>
    <xf numFmtId="164" fontId="26" fillId="7" borderId="30" xfId="2" applyNumberFormat="1" applyFont="1" applyFill="1" applyBorder="1" applyAlignment="1">
      <alignment horizontal="right"/>
    </xf>
    <xf numFmtId="0" fontId="26" fillId="2" borderId="1" xfId="1" applyFont="1" applyFill="1" applyBorder="1"/>
    <xf numFmtId="0" fontId="26" fillId="2" borderId="2" xfId="1" applyFont="1" applyFill="1" applyBorder="1" applyAlignment="1">
      <alignment horizontal="right"/>
    </xf>
    <xf numFmtId="0" fontId="19" fillId="2" borderId="2" xfId="1" applyFont="1" applyFill="1" applyBorder="1" applyAlignment="1">
      <alignment horizontal="right"/>
    </xf>
    <xf numFmtId="164" fontId="19" fillId="2" borderId="2" xfId="2" applyNumberFormat="1" applyFont="1" applyFill="1" applyBorder="1" applyAlignment="1">
      <alignment horizontal="right"/>
    </xf>
    <xf numFmtId="9" fontId="19" fillId="2" borderId="2" xfId="1" applyNumberFormat="1" applyFont="1" applyFill="1" applyBorder="1" applyAlignment="1">
      <alignment horizontal="right"/>
    </xf>
    <xf numFmtId="0" fontId="19" fillId="2" borderId="6" xfId="1" applyFont="1" applyFill="1" applyBorder="1" applyAlignment="1">
      <alignment wrapText="1"/>
    </xf>
    <xf numFmtId="0" fontId="19" fillId="2" borderId="8" xfId="1" applyFont="1" applyFill="1" applyBorder="1" applyAlignment="1">
      <alignment horizontal="right" wrapText="1"/>
    </xf>
    <xf numFmtId="0" fontId="19" fillId="2" borderId="53" xfId="1" applyFont="1" applyFill="1" applyBorder="1" applyAlignment="1">
      <alignment horizontal="right" wrapText="1"/>
    </xf>
    <xf numFmtId="9" fontId="19" fillId="2" borderId="53" xfId="1" applyNumberFormat="1" applyFont="1" applyFill="1" applyBorder="1"/>
    <xf numFmtId="164" fontId="13" fillId="2" borderId="8" xfId="2" applyNumberFormat="1" applyFont="1" applyFill="1" applyBorder="1" applyAlignment="1">
      <alignment horizontal="right"/>
    </xf>
    <xf numFmtId="0" fontId="19" fillId="2" borderId="9" xfId="1" applyFont="1" applyFill="1" applyBorder="1" applyAlignment="1">
      <alignment horizontal="right"/>
    </xf>
    <xf numFmtId="0" fontId="19" fillId="2" borderId="4" xfId="1" applyFont="1" applyFill="1" applyBorder="1" applyAlignment="1">
      <alignment wrapText="1"/>
    </xf>
    <xf numFmtId="0" fontId="19" fillId="2" borderId="0" xfId="1" applyFont="1" applyFill="1" applyAlignment="1">
      <alignment horizontal="right"/>
    </xf>
    <xf numFmtId="0" fontId="19" fillId="2" borderId="0" xfId="1" applyFont="1" applyFill="1" applyAlignment="1">
      <alignment horizontal="right" wrapText="1"/>
    </xf>
    <xf numFmtId="164" fontId="19" fillId="2" borderId="0" xfId="2" applyNumberFormat="1" applyFont="1" applyFill="1" applyBorder="1" applyAlignment="1">
      <alignment horizontal="right"/>
    </xf>
    <xf numFmtId="9" fontId="19" fillId="2" borderId="0" xfId="1" applyNumberFormat="1" applyFont="1" applyFill="1" applyAlignment="1">
      <alignment horizontal="right"/>
    </xf>
    <xf numFmtId="0" fontId="19" fillId="2" borderId="5" xfId="1" applyFont="1" applyFill="1" applyBorder="1" applyAlignment="1">
      <alignment horizontal="right"/>
    </xf>
    <xf numFmtId="0" fontId="26" fillId="12" borderId="29" xfId="1" applyFont="1" applyFill="1" applyBorder="1"/>
    <xf numFmtId="0" fontId="26" fillId="12" borderId="30" xfId="1" applyFont="1" applyFill="1" applyBorder="1" applyAlignment="1">
      <alignment horizontal="right"/>
    </xf>
    <xf numFmtId="0" fontId="19" fillId="12" borderId="30" xfId="1" applyFont="1" applyFill="1" applyBorder="1" applyAlignment="1">
      <alignment horizontal="right"/>
    </xf>
    <xf numFmtId="164" fontId="19" fillId="12" borderId="30" xfId="2" applyNumberFormat="1" applyFont="1" applyFill="1" applyBorder="1" applyAlignment="1">
      <alignment horizontal="right"/>
    </xf>
    <xf numFmtId="9" fontId="19" fillId="12" borderId="30" xfId="1" applyNumberFormat="1" applyFont="1" applyFill="1" applyBorder="1" applyAlignment="1">
      <alignment horizontal="right"/>
    </xf>
    <xf numFmtId="164" fontId="26" fillId="12" borderId="30" xfId="2" applyNumberFormat="1" applyFont="1" applyFill="1" applyBorder="1" applyAlignment="1">
      <alignment horizontal="right"/>
    </xf>
    <xf numFmtId="0" fontId="26" fillId="2" borderId="0" xfId="1" applyFont="1" applyFill="1" applyAlignment="1">
      <alignment horizontal="right"/>
    </xf>
    <xf numFmtId="164" fontId="26" fillId="2" borderId="0" xfId="2" applyNumberFormat="1" applyFont="1" applyFill="1" applyBorder="1" applyAlignment="1">
      <alignment horizontal="right"/>
    </xf>
    <xf numFmtId="0" fontId="19" fillId="2" borderId="36" xfId="1" applyFont="1" applyFill="1" applyBorder="1"/>
    <xf numFmtId="0" fontId="19" fillId="2" borderId="55" xfId="1" applyFont="1" applyFill="1" applyBorder="1" applyAlignment="1">
      <alignment horizontal="right"/>
    </xf>
    <xf numFmtId="164" fontId="19" fillId="2" borderId="55" xfId="2" applyNumberFormat="1" applyFont="1" applyFill="1" applyBorder="1" applyAlignment="1">
      <alignment horizontal="right"/>
    </xf>
    <xf numFmtId="9" fontId="19" fillId="2" borderId="55" xfId="1" applyNumberFormat="1" applyFont="1" applyFill="1" applyBorder="1" applyAlignment="1">
      <alignment horizontal="right"/>
    </xf>
    <xf numFmtId="9" fontId="19" fillId="2" borderId="8" xfId="1" applyNumberFormat="1" applyFont="1" applyFill="1" applyBorder="1"/>
    <xf numFmtId="3" fontId="19" fillId="2" borderId="53" xfId="1" applyNumberFormat="1" applyFont="1" applyFill="1" applyBorder="1" applyAlignment="1">
      <alignment horizontal="right"/>
    </xf>
    <xf numFmtId="0" fontId="4" fillId="13" borderId="0" xfId="7" applyFill="1"/>
    <xf numFmtId="0" fontId="4" fillId="0" borderId="0" xfId="7"/>
    <xf numFmtId="0" fontId="30" fillId="0" borderId="0" xfId="7" applyFont="1"/>
    <xf numFmtId="0" fontId="4" fillId="0" borderId="0" xfId="7" applyAlignment="1">
      <alignment horizontal="right"/>
    </xf>
    <xf numFmtId="15" fontId="4" fillId="13" borderId="0" xfId="7" applyNumberFormat="1" applyFill="1"/>
    <xf numFmtId="0" fontId="2" fillId="14" borderId="59" xfId="7" applyFont="1" applyFill="1" applyBorder="1" applyAlignment="1">
      <alignment horizontal="center" vertical="center" wrapText="1"/>
    </xf>
    <xf numFmtId="0" fontId="2" fillId="14" borderId="59" xfId="7" applyFont="1" applyFill="1" applyBorder="1" applyAlignment="1">
      <alignment horizontal="center" vertical="center"/>
    </xf>
    <xf numFmtId="0" fontId="16" fillId="0" borderId="0" xfId="7" applyFont="1"/>
    <xf numFmtId="0" fontId="34" fillId="14" borderId="56" xfId="7" applyFont="1" applyFill="1" applyBorder="1" applyAlignment="1">
      <alignment horizontal="center" vertical="center"/>
    </xf>
    <xf numFmtId="0" fontId="34" fillId="14" borderId="57" xfId="7" applyFont="1" applyFill="1" applyBorder="1" applyAlignment="1">
      <alignment horizontal="center" vertical="center"/>
    </xf>
    <xf numFmtId="0" fontId="34" fillId="14" borderId="58" xfId="7" applyFont="1" applyFill="1" applyBorder="1" applyAlignment="1">
      <alignment horizontal="center" vertical="center"/>
    </xf>
    <xf numFmtId="0" fontId="34" fillId="14" borderId="4" xfId="7" applyFont="1" applyFill="1" applyBorder="1" applyAlignment="1">
      <alignment horizontal="center" vertical="center" wrapText="1"/>
    </xf>
    <xf numFmtId="0" fontId="34" fillId="14" borderId="60" xfId="7" applyFont="1" applyFill="1" applyBorder="1" applyAlignment="1">
      <alignment horizontal="center" vertical="center" wrapText="1"/>
    </xf>
    <xf numFmtId="0" fontId="3" fillId="13" borderId="2" xfId="7" applyFont="1" applyFill="1" applyBorder="1" applyAlignment="1">
      <alignment horizontal="center"/>
    </xf>
    <xf numFmtId="172" fontId="3" fillId="13" borderId="59" xfId="9" applyNumberFormat="1" applyFont="1" applyFill="1" applyBorder="1"/>
    <xf numFmtId="44" fontId="35" fillId="13" borderId="2" xfId="9" applyFont="1" applyFill="1" applyBorder="1" applyAlignment="1">
      <alignment horizontal="center" vertical="center"/>
    </xf>
    <xf numFmtId="0" fontId="3" fillId="13" borderId="59" xfId="7" applyFont="1" applyFill="1" applyBorder="1"/>
    <xf numFmtId="1" fontId="10" fillId="0" borderId="59" xfId="7" applyNumberFormat="1" applyFont="1" applyBorder="1" applyAlignment="1">
      <alignment horizontal="center" vertical="center"/>
    </xf>
    <xf numFmtId="0" fontId="10" fillId="0" borderId="3" xfId="7" applyFont="1" applyBorder="1" applyAlignment="1">
      <alignment horizontal="center" vertical="center"/>
    </xf>
    <xf numFmtId="1" fontId="10" fillId="0" borderId="3" xfId="7" applyNumberFormat="1" applyFont="1" applyBorder="1" applyAlignment="1">
      <alignment horizontal="center" vertical="center"/>
    </xf>
    <xf numFmtId="173" fontId="10" fillId="0" borderId="59" xfId="7" applyNumberFormat="1" applyFont="1" applyBorder="1" applyAlignment="1">
      <alignment horizontal="center" vertical="center"/>
    </xf>
    <xf numFmtId="173" fontId="10" fillId="0" borderId="3" xfId="7" applyNumberFormat="1" applyFont="1" applyBorder="1" applyAlignment="1">
      <alignment horizontal="center" vertical="center"/>
    </xf>
    <xf numFmtId="0" fontId="4" fillId="0" borderId="18" xfId="7" applyBorder="1" applyAlignment="1">
      <alignment horizontal="center" vertical="center"/>
    </xf>
    <xf numFmtId="0" fontId="4" fillId="0" borderId="19" xfId="7" applyBorder="1" applyAlignment="1">
      <alignment horizontal="center" vertical="center"/>
    </xf>
    <xf numFmtId="17" fontId="4" fillId="0" borderId="19" xfId="7" applyNumberFormat="1" applyBorder="1" applyAlignment="1">
      <alignment horizontal="center" vertical="center"/>
    </xf>
    <xf numFmtId="2" fontId="4" fillId="0" borderId="20" xfId="7" applyNumberFormat="1" applyBorder="1" applyAlignment="1">
      <alignment horizontal="center" vertical="center"/>
    </xf>
    <xf numFmtId="0" fontId="3" fillId="13" borderId="30" xfId="7" applyFont="1" applyFill="1" applyBorder="1" applyAlignment="1">
      <alignment horizontal="center"/>
    </xf>
    <xf numFmtId="172" fontId="3" fillId="13" borderId="60" xfId="9" applyNumberFormat="1" applyFont="1" applyFill="1" applyBorder="1"/>
    <xf numFmtId="0" fontId="35" fillId="13" borderId="30" xfId="7" applyFont="1" applyFill="1" applyBorder="1" applyAlignment="1">
      <alignment horizontal="center" vertical="center"/>
    </xf>
    <xf numFmtId="0" fontId="3" fillId="13" borderId="60" xfId="7" applyFont="1" applyFill="1" applyBorder="1"/>
    <xf numFmtId="174" fontId="10" fillId="0" borderId="61" xfId="7" applyNumberFormat="1" applyFont="1" applyBorder="1" applyAlignment="1">
      <alignment horizontal="center" vertical="center"/>
    </xf>
    <xf numFmtId="174" fontId="10" fillId="0" borderId="5" xfId="7" applyNumberFormat="1" applyFont="1" applyBorder="1" applyAlignment="1">
      <alignment horizontal="center" vertical="center"/>
    </xf>
    <xf numFmtId="175" fontId="10" fillId="0" borderId="60" xfId="7" applyNumberFormat="1" applyFont="1" applyBorder="1" applyAlignment="1">
      <alignment horizontal="center" vertical="center"/>
    </xf>
    <xf numFmtId="175" fontId="10" fillId="0" borderId="5" xfId="7" applyNumberFormat="1" applyFont="1" applyBorder="1" applyAlignment="1">
      <alignment horizontal="center" vertical="center"/>
    </xf>
    <xf numFmtId="0" fontId="4" fillId="0" borderId="21" xfId="7" applyBorder="1" applyAlignment="1">
      <alignment horizontal="center" vertical="center"/>
    </xf>
    <xf numFmtId="0" fontId="4" fillId="0" borderId="22" xfId="7" applyBorder="1" applyAlignment="1">
      <alignment horizontal="center" vertical="center"/>
    </xf>
    <xf numFmtId="17" fontId="4" fillId="0" borderId="22" xfId="7" applyNumberFormat="1" applyBorder="1" applyAlignment="1">
      <alignment horizontal="center" vertical="center"/>
    </xf>
    <xf numFmtId="2" fontId="4" fillId="0" borderId="23" xfId="7" applyNumberFormat="1" applyBorder="1" applyAlignment="1">
      <alignment horizontal="center" vertical="center"/>
    </xf>
    <xf numFmtId="172" fontId="9" fillId="13" borderId="59" xfId="9" applyNumberFormat="1" applyFont="1" applyFill="1" applyBorder="1"/>
    <xf numFmtId="44" fontId="36" fillId="13" borderId="2" xfId="9" applyFont="1" applyFill="1" applyBorder="1"/>
    <xf numFmtId="0" fontId="3" fillId="13" borderId="62" xfId="7" applyFont="1" applyFill="1" applyBorder="1"/>
    <xf numFmtId="1" fontId="10" fillId="6" borderId="59" xfId="7" applyNumberFormat="1" applyFont="1" applyFill="1" applyBorder="1" applyAlignment="1">
      <alignment horizontal="center" vertical="center"/>
    </xf>
    <xf numFmtId="1" fontId="10" fillId="6" borderId="3" xfId="7" applyNumberFormat="1" applyFont="1" applyFill="1" applyBorder="1" applyAlignment="1">
      <alignment horizontal="center" vertical="center"/>
    </xf>
    <xf numFmtId="173" fontId="10" fillId="6" borderId="59" xfId="7" applyNumberFormat="1" applyFont="1" applyFill="1" applyBorder="1" applyAlignment="1">
      <alignment horizontal="center" vertical="center"/>
    </xf>
    <xf numFmtId="173" fontId="10" fillId="6" borderId="3" xfId="7" applyNumberFormat="1" applyFont="1" applyFill="1" applyBorder="1" applyAlignment="1">
      <alignment horizontal="center" vertical="center"/>
    </xf>
    <xf numFmtId="172" fontId="9" fillId="13" borderId="61" xfId="9" applyNumberFormat="1" applyFont="1" applyFill="1" applyBorder="1"/>
    <xf numFmtId="44" fontId="36" fillId="13" borderId="30" xfId="9" applyFont="1" applyFill="1" applyBorder="1"/>
    <xf numFmtId="176" fontId="10" fillId="6" borderId="61" xfId="7" applyNumberFormat="1" applyFont="1" applyFill="1" applyBorder="1" applyAlignment="1">
      <alignment horizontal="center" vertical="center"/>
    </xf>
    <xf numFmtId="176" fontId="10" fillId="6" borderId="5" xfId="7" applyNumberFormat="1" applyFont="1" applyFill="1" applyBorder="1" applyAlignment="1">
      <alignment horizontal="center" vertical="center"/>
    </xf>
    <xf numFmtId="175" fontId="10" fillId="6" borderId="60" xfId="7" applyNumberFormat="1" applyFont="1" applyFill="1" applyBorder="1" applyAlignment="1">
      <alignment horizontal="center" vertical="center"/>
    </xf>
    <xf numFmtId="175" fontId="10" fillId="6" borderId="5" xfId="7" applyNumberFormat="1" applyFont="1" applyFill="1" applyBorder="1" applyAlignment="1">
      <alignment horizontal="center" vertical="center"/>
    </xf>
    <xf numFmtId="0" fontId="2" fillId="15" borderId="0" xfId="7" applyFont="1" applyFill="1" applyAlignment="1">
      <alignment horizontal="center"/>
    </xf>
    <xf numFmtId="172" fontId="2" fillId="15" borderId="59" xfId="9" applyNumberFormat="1" applyFont="1" applyFill="1" applyBorder="1"/>
    <xf numFmtId="44" fontId="37" fillId="15" borderId="0" xfId="9" applyFont="1" applyFill="1" applyBorder="1" applyAlignment="1">
      <alignment horizontal="center" vertical="center"/>
    </xf>
    <xf numFmtId="0" fontId="2" fillId="15" borderId="59" xfId="7" applyFont="1" applyFill="1" applyBorder="1"/>
    <xf numFmtId="172" fontId="2" fillId="15" borderId="61" xfId="9" applyNumberFormat="1" applyFont="1" applyFill="1" applyBorder="1"/>
    <xf numFmtId="0" fontId="2" fillId="15" borderId="61" xfId="7" applyFont="1" applyFill="1" applyBorder="1"/>
    <xf numFmtId="174" fontId="10" fillId="0" borderId="60" xfId="7" applyNumberFormat="1" applyFont="1" applyBorder="1" applyAlignment="1">
      <alignment horizontal="center" vertical="center"/>
    </xf>
    <xf numFmtId="0" fontId="2" fillId="15" borderId="2" xfId="7" applyFont="1" applyFill="1" applyBorder="1" applyAlignment="1">
      <alignment horizontal="center"/>
    </xf>
    <xf numFmtId="44" fontId="37" fillId="15" borderId="2" xfId="9" applyFont="1" applyFill="1" applyBorder="1" applyAlignment="1">
      <alignment horizontal="center" vertical="center"/>
    </xf>
    <xf numFmtId="0" fontId="2" fillId="15" borderId="1" xfId="7" applyFont="1" applyFill="1" applyBorder="1"/>
    <xf numFmtId="1" fontId="10" fillId="6" borderId="1" xfId="7" applyNumberFormat="1" applyFont="1" applyFill="1" applyBorder="1" applyAlignment="1">
      <alignment horizontal="center" vertical="center"/>
    </xf>
    <xf numFmtId="0" fontId="2" fillId="15" borderId="30" xfId="7" applyFont="1" applyFill="1" applyBorder="1" applyAlignment="1">
      <alignment horizontal="center"/>
    </xf>
    <xf numFmtId="44" fontId="37" fillId="15" borderId="30" xfId="9" applyFont="1" applyFill="1" applyBorder="1" applyAlignment="1">
      <alignment horizontal="center" vertical="center"/>
    </xf>
    <xf numFmtId="0" fontId="2" fillId="15" borderId="29" xfId="7" applyFont="1" applyFill="1" applyBorder="1"/>
    <xf numFmtId="0" fontId="9" fillId="13" borderId="2" xfId="7" applyFont="1" applyFill="1" applyBorder="1" applyAlignment="1">
      <alignment horizontal="center"/>
    </xf>
    <xf numFmtId="44" fontId="36" fillId="13" borderId="2" xfId="9" applyFont="1" applyFill="1" applyBorder="1" applyAlignment="1">
      <alignment horizontal="center" vertical="center"/>
    </xf>
    <xf numFmtId="0" fontId="9" fillId="13" borderId="59" xfId="7" applyFont="1" applyFill="1" applyBorder="1"/>
    <xf numFmtId="1" fontId="10" fillId="0" borderId="60" xfId="7" applyNumberFormat="1" applyFont="1" applyBorder="1" applyAlignment="1">
      <alignment horizontal="center" vertical="center"/>
    </xf>
    <xf numFmtId="1" fontId="10" fillId="0" borderId="5" xfId="7" applyNumberFormat="1" applyFont="1" applyBorder="1" applyAlignment="1">
      <alignment horizontal="center" vertical="center"/>
    </xf>
    <xf numFmtId="0" fontId="9" fillId="13" borderId="30" xfId="7" applyFont="1" applyFill="1" applyBorder="1" applyAlignment="1">
      <alignment horizontal="center"/>
    </xf>
    <xf numFmtId="0" fontId="36" fillId="13" borderId="30" xfId="7" applyFont="1" applyFill="1" applyBorder="1" applyAlignment="1">
      <alignment horizontal="center" vertical="center"/>
    </xf>
    <xf numFmtId="0" fontId="9" fillId="13" borderId="61" xfId="7" applyFont="1" applyFill="1" applyBorder="1"/>
    <xf numFmtId="44" fontId="36" fillId="13" borderId="30" xfId="9" applyFont="1" applyFill="1" applyBorder="1" applyAlignment="1">
      <alignment horizontal="center" vertical="center"/>
    </xf>
    <xf numFmtId="2" fontId="37" fillId="15" borderId="2" xfId="7" applyNumberFormat="1" applyFont="1" applyFill="1" applyBorder="1" applyAlignment="1">
      <alignment horizontal="center" vertical="center"/>
    </xf>
    <xf numFmtId="0" fontId="37" fillId="15" borderId="30" xfId="7" applyFont="1" applyFill="1" applyBorder="1" applyAlignment="1">
      <alignment horizontal="center" vertical="center"/>
    </xf>
    <xf numFmtId="174" fontId="10" fillId="0" borderId="31" xfId="7" applyNumberFormat="1" applyFont="1" applyBorder="1" applyAlignment="1">
      <alignment horizontal="center" vertical="center"/>
    </xf>
    <xf numFmtId="0" fontId="9" fillId="13" borderId="0" xfId="7" applyFont="1" applyFill="1" applyAlignment="1">
      <alignment horizontal="center"/>
    </xf>
    <xf numFmtId="0" fontId="36" fillId="13" borderId="0" xfId="7" applyFont="1" applyFill="1" applyAlignment="1">
      <alignment horizontal="center" vertical="center"/>
    </xf>
    <xf numFmtId="173" fontId="10" fillId="2" borderId="59" xfId="7" applyNumberFormat="1" applyFont="1" applyFill="1" applyBorder="1" applyAlignment="1">
      <alignment horizontal="center" vertical="center"/>
    </xf>
    <xf numFmtId="173" fontId="10" fillId="2" borderId="3" xfId="7" applyNumberFormat="1" applyFont="1" applyFill="1" applyBorder="1" applyAlignment="1">
      <alignment horizontal="center" vertical="center"/>
    </xf>
    <xf numFmtId="172" fontId="2" fillId="15" borderId="61" xfId="7" applyNumberFormat="1" applyFont="1" applyFill="1" applyBorder="1"/>
    <xf numFmtId="172" fontId="2" fillId="15" borderId="59" xfId="7" applyNumberFormat="1" applyFont="1" applyFill="1" applyBorder="1"/>
    <xf numFmtId="177" fontId="10" fillId="14" borderId="59" xfId="7" applyNumberFormat="1" applyFont="1" applyFill="1" applyBorder="1" applyAlignment="1">
      <alignment horizontal="center" vertical="center"/>
    </xf>
    <xf numFmtId="177" fontId="10" fillId="14" borderId="3" xfId="7" applyNumberFormat="1" applyFont="1" applyFill="1" applyBorder="1" applyAlignment="1">
      <alignment horizontal="center" vertical="center"/>
    </xf>
    <xf numFmtId="177" fontId="10" fillId="14" borderId="61" xfId="7" applyNumberFormat="1" applyFont="1" applyFill="1" applyBorder="1" applyAlignment="1">
      <alignment horizontal="center" vertical="center"/>
    </xf>
    <xf numFmtId="177" fontId="10" fillId="14" borderId="31" xfId="7" applyNumberFormat="1" applyFont="1" applyFill="1" applyBorder="1" applyAlignment="1">
      <alignment horizontal="center" vertical="center"/>
    </xf>
    <xf numFmtId="0" fontId="39" fillId="0" borderId="0" xfId="7" applyFont="1"/>
    <xf numFmtId="173" fontId="10" fillId="14" borderId="59" xfId="7" applyNumberFormat="1" applyFont="1" applyFill="1" applyBorder="1" applyAlignment="1">
      <alignment horizontal="center" vertical="center"/>
    </xf>
    <xf numFmtId="173" fontId="10" fillId="14" borderId="3" xfId="7" applyNumberFormat="1" applyFont="1" applyFill="1" applyBorder="1" applyAlignment="1">
      <alignment horizontal="center" vertical="center"/>
    </xf>
    <xf numFmtId="175" fontId="10" fillId="14" borderId="60" xfId="7" applyNumberFormat="1" applyFont="1" applyFill="1" applyBorder="1" applyAlignment="1">
      <alignment horizontal="center" vertical="center"/>
    </xf>
    <xf numFmtId="175" fontId="10" fillId="14" borderId="5" xfId="7" applyNumberFormat="1" applyFont="1" applyFill="1" applyBorder="1" applyAlignment="1">
      <alignment horizontal="center" vertical="center"/>
    </xf>
    <xf numFmtId="177" fontId="10" fillId="6" borderId="59" xfId="7" applyNumberFormat="1" applyFont="1" applyFill="1" applyBorder="1" applyAlignment="1">
      <alignment horizontal="center" vertical="center"/>
    </xf>
    <xf numFmtId="177" fontId="10" fillId="6" borderId="3" xfId="7" applyNumberFormat="1" applyFont="1" applyFill="1" applyBorder="1" applyAlignment="1">
      <alignment horizontal="center" vertical="center"/>
    </xf>
    <xf numFmtId="177" fontId="10" fillId="0" borderId="59" xfId="7" applyNumberFormat="1" applyFont="1" applyBorder="1" applyAlignment="1">
      <alignment horizontal="center" vertical="center"/>
    </xf>
    <xf numFmtId="177" fontId="10" fillId="0" borderId="3" xfId="7" applyNumberFormat="1" applyFont="1" applyBorder="1" applyAlignment="1">
      <alignment horizontal="center" vertical="center"/>
    </xf>
    <xf numFmtId="2" fontId="2" fillId="15" borderId="59" xfId="7" applyNumberFormat="1" applyFont="1" applyFill="1" applyBorder="1"/>
    <xf numFmtId="44" fontId="2" fillId="15" borderId="59" xfId="9" applyFont="1" applyFill="1" applyBorder="1"/>
    <xf numFmtId="44" fontId="2" fillId="15" borderId="61" xfId="9" applyFont="1" applyFill="1" applyBorder="1"/>
    <xf numFmtId="178" fontId="9" fillId="13" borderId="59" xfId="9" applyNumberFormat="1" applyFont="1" applyFill="1" applyBorder="1" applyAlignment="1">
      <alignment horizontal="center"/>
    </xf>
    <xf numFmtId="44" fontId="9" fillId="13" borderId="61" xfId="9" applyFont="1" applyFill="1" applyBorder="1"/>
    <xf numFmtId="44" fontId="3" fillId="13" borderId="59" xfId="9" applyFont="1" applyFill="1" applyBorder="1"/>
    <xf numFmtId="44" fontId="9" fillId="13" borderId="59" xfId="9" applyFont="1" applyFill="1" applyBorder="1"/>
    <xf numFmtId="175" fontId="10" fillId="6" borderId="61" xfId="7" applyNumberFormat="1" applyFont="1" applyFill="1" applyBorder="1" applyAlignment="1">
      <alignment horizontal="center" vertical="center"/>
    </xf>
    <xf numFmtId="175" fontId="10" fillId="6" borderId="31" xfId="7" applyNumberFormat="1" applyFont="1" applyFill="1" applyBorder="1" applyAlignment="1">
      <alignment horizontal="center" vertical="center"/>
    </xf>
    <xf numFmtId="173" fontId="3" fillId="0" borderId="0" xfId="7" applyNumberFormat="1" applyFont="1" applyAlignment="1">
      <alignment horizontal="right"/>
    </xf>
    <xf numFmtId="0" fontId="40" fillId="0" borderId="0" xfId="7" applyFont="1"/>
    <xf numFmtId="0" fontId="41" fillId="0" borderId="0" xfId="7" applyFont="1"/>
    <xf numFmtId="0" fontId="8" fillId="0" borderId="0" xfId="7" applyFont="1"/>
    <xf numFmtId="0" fontId="4" fillId="14" borderId="56" xfId="7" applyFill="1" applyBorder="1"/>
    <xf numFmtId="0" fontId="4" fillId="14" borderId="57" xfId="7" applyFill="1" applyBorder="1"/>
    <xf numFmtId="0" fontId="30" fillId="14" borderId="57" xfId="7" applyFont="1" applyFill="1" applyBorder="1"/>
    <xf numFmtId="0" fontId="2" fillId="14" borderId="61" xfId="7" applyFont="1" applyFill="1" applyBorder="1" applyAlignment="1">
      <alignment horizontal="center" vertical="center" wrapText="1"/>
    </xf>
    <xf numFmtId="0" fontId="2" fillId="14" borderId="61" xfId="7" applyFont="1" applyFill="1" applyBorder="1" applyAlignment="1">
      <alignment horizontal="center" vertical="center"/>
    </xf>
    <xf numFmtId="0" fontId="30" fillId="14" borderId="0" xfId="7" applyFont="1" applyFill="1"/>
    <xf numFmtId="0" fontId="16" fillId="14" borderId="0" xfId="7" applyFont="1" applyFill="1"/>
    <xf numFmtId="0" fontId="34" fillId="14" borderId="29" xfId="7" applyFont="1" applyFill="1" applyBorder="1" applyAlignment="1">
      <alignment horizontal="center" vertical="center" wrapText="1"/>
    </xf>
    <xf numFmtId="0" fontId="34" fillId="14" borderId="1" xfId="7" applyFont="1" applyFill="1" applyBorder="1" applyAlignment="1">
      <alignment horizontal="center" vertical="center" wrapText="1"/>
    </xf>
    <xf numFmtId="0" fontId="34" fillId="14" borderId="59" xfId="7" applyFont="1" applyFill="1" applyBorder="1" applyAlignment="1">
      <alignment horizontal="center" vertical="center" wrapText="1"/>
    </xf>
    <xf numFmtId="1" fontId="10" fillId="0" borderId="59" xfId="7" applyNumberFormat="1" applyFont="1" applyBorder="1" applyAlignment="1">
      <alignment horizontal="right"/>
    </xf>
    <xf numFmtId="1" fontId="10" fillId="0" borderId="3" xfId="7" applyNumberFormat="1" applyFont="1" applyBorder="1" applyAlignment="1">
      <alignment horizontal="right"/>
    </xf>
    <xf numFmtId="0" fontId="10" fillId="0" borderId="3" xfId="7" applyFont="1" applyBorder="1" applyAlignment="1">
      <alignment horizontal="right"/>
    </xf>
    <xf numFmtId="0" fontId="4" fillId="0" borderId="24" xfId="7" applyBorder="1" applyAlignment="1">
      <alignment horizontal="center" vertical="center"/>
    </xf>
    <xf numFmtId="0" fontId="4" fillId="0" borderId="64" xfId="7" applyBorder="1" applyAlignment="1">
      <alignment horizontal="center" vertical="center"/>
    </xf>
    <xf numFmtId="2" fontId="4" fillId="0" borderId="7" xfId="7" applyNumberFormat="1" applyBorder="1" applyAlignment="1">
      <alignment horizontal="center" vertical="center"/>
    </xf>
    <xf numFmtId="177" fontId="10" fillId="0" borderId="60" xfId="7" applyNumberFormat="1" applyFont="1" applyBorder="1" applyAlignment="1">
      <alignment horizontal="right"/>
    </xf>
    <xf numFmtId="177" fontId="10" fillId="0" borderId="5" xfId="7" applyNumberFormat="1" applyFont="1" applyBorder="1" applyAlignment="1">
      <alignment horizontal="right"/>
    </xf>
    <xf numFmtId="0" fontId="4" fillId="0" borderId="65" xfId="7" applyBorder="1" applyAlignment="1">
      <alignment horizontal="center" vertical="center"/>
    </xf>
    <xf numFmtId="1" fontId="10" fillId="6" borderId="59" xfId="7" applyNumberFormat="1" applyFont="1" applyFill="1" applyBorder="1" applyAlignment="1">
      <alignment horizontal="right"/>
    </xf>
    <xf numFmtId="173" fontId="10" fillId="6" borderId="59" xfId="7" applyNumberFormat="1" applyFont="1" applyFill="1" applyBorder="1" applyAlignment="1">
      <alignment horizontal="right"/>
    </xf>
    <xf numFmtId="173" fontId="10" fillId="6" borderId="3" xfId="7" applyNumberFormat="1" applyFont="1" applyFill="1" applyBorder="1" applyAlignment="1">
      <alignment horizontal="right"/>
    </xf>
    <xf numFmtId="0" fontId="4" fillId="0" borderId="25" xfId="7" applyBorder="1" applyAlignment="1">
      <alignment horizontal="center" vertical="center"/>
    </xf>
    <xf numFmtId="0" fontId="4" fillId="0" borderId="66" xfId="7" applyBorder="1" applyAlignment="1">
      <alignment horizontal="center" vertical="center"/>
    </xf>
    <xf numFmtId="2" fontId="4" fillId="0" borderId="12" xfId="7" applyNumberFormat="1" applyBorder="1" applyAlignment="1">
      <alignment horizontal="center" vertical="center"/>
    </xf>
    <xf numFmtId="177" fontId="10" fillId="6" borderId="61" xfId="7" applyNumberFormat="1" applyFont="1" applyFill="1" applyBorder="1" applyAlignment="1">
      <alignment horizontal="right"/>
    </xf>
    <xf numFmtId="177" fontId="10" fillId="6" borderId="31" xfId="7" applyNumberFormat="1" applyFont="1" applyFill="1" applyBorder="1" applyAlignment="1">
      <alignment horizontal="right"/>
    </xf>
    <xf numFmtId="44" fontId="3" fillId="16" borderId="59" xfId="9" applyFont="1" applyFill="1" applyBorder="1" applyAlignment="1">
      <alignment horizontal="center"/>
    </xf>
    <xf numFmtId="44" fontId="35" fillId="16" borderId="2" xfId="9" applyFont="1" applyFill="1" applyBorder="1" applyAlignment="1">
      <alignment horizontal="center" vertical="center"/>
    </xf>
    <xf numFmtId="0" fontId="3" fillId="16" borderId="59" xfId="7" applyFont="1" applyFill="1" applyBorder="1"/>
    <xf numFmtId="0" fontId="10" fillId="0" borderId="60" xfId="7" applyFont="1" applyBorder="1" applyAlignment="1">
      <alignment horizontal="right"/>
    </xf>
    <xf numFmtId="1" fontId="10" fillId="0" borderId="5" xfId="7" applyNumberFormat="1" applyFont="1" applyBorder="1" applyAlignment="1">
      <alignment horizontal="right"/>
    </xf>
    <xf numFmtId="0" fontId="10" fillId="0" borderId="5" xfId="7" applyFont="1" applyBorder="1" applyAlignment="1">
      <alignment horizontal="right"/>
    </xf>
    <xf numFmtId="44" fontId="3" fillId="16" borderId="61" xfId="9" applyFont="1" applyFill="1" applyBorder="1" applyAlignment="1">
      <alignment horizontal="center"/>
    </xf>
    <xf numFmtId="44" fontId="35" fillId="16" borderId="0" xfId="9" applyFont="1" applyFill="1" applyBorder="1" applyAlignment="1">
      <alignment horizontal="center" vertical="center"/>
    </xf>
    <xf numFmtId="0" fontId="3" fillId="16" borderId="60" xfId="7" applyFont="1" applyFill="1" applyBorder="1"/>
    <xf numFmtId="177" fontId="10" fillId="0" borderId="61" xfId="7" applyNumberFormat="1" applyFont="1" applyBorder="1" applyAlignment="1">
      <alignment horizontal="right"/>
    </xf>
    <xf numFmtId="0" fontId="3" fillId="16" borderId="62" xfId="7" applyFont="1" applyFill="1" applyBorder="1"/>
    <xf numFmtId="173" fontId="10" fillId="0" borderId="3" xfId="7" applyNumberFormat="1" applyFont="1" applyBorder="1" applyAlignment="1">
      <alignment horizontal="right"/>
    </xf>
    <xf numFmtId="0" fontId="35" fillId="16" borderId="30" xfId="7" applyFont="1" applyFill="1" applyBorder="1" applyAlignment="1">
      <alignment horizontal="center" vertical="center"/>
    </xf>
    <xf numFmtId="0" fontId="10" fillId="6" borderId="59" xfId="7" applyFont="1" applyFill="1" applyBorder="1" applyAlignment="1">
      <alignment horizontal="right"/>
    </xf>
    <xf numFmtId="1" fontId="10" fillId="6" borderId="3" xfId="7" applyNumberFormat="1" applyFont="1" applyFill="1" applyBorder="1" applyAlignment="1">
      <alignment horizontal="right"/>
    </xf>
    <xf numFmtId="0" fontId="3" fillId="16" borderId="61" xfId="7" applyFont="1" applyFill="1" applyBorder="1"/>
    <xf numFmtId="177" fontId="10" fillId="6" borderId="5" xfId="7" applyNumberFormat="1" applyFont="1" applyFill="1" applyBorder="1" applyAlignment="1">
      <alignment horizontal="right"/>
    </xf>
    <xf numFmtId="0" fontId="10" fillId="0" borderId="59" xfId="7" applyFont="1" applyBorder="1" applyAlignment="1">
      <alignment horizontal="right"/>
    </xf>
    <xf numFmtId="44" fontId="10" fillId="0" borderId="3" xfId="7" applyNumberFormat="1" applyFont="1" applyBorder="1" applyAlignment="1">
      <alignment horizontal="right"/>
    </xf>
    <xf numFmtId="177" fontId="10" fillId="2" borderId="59" xfId="7" applyNumberFormat="1" applyFont="1" applyFill="1" applyBorder="1" applyAlignment="1">
      <alignment horizontal="right"/>
    </xf>
    <xf numFmtId="177" fontId="10" fillId="2" borderId="3" xfId="7" applyNumberFormat="1" applyFont="1" applyFill="1" applyBorder="1" applyAlignment="1">
      <alignment horizontal="right"/>
    </xf>
    <xf numFmtId="177" fontId="10" fillId="0" borderId="3" xfId="7" applyNumberFormat="1" applyFont="1" applyBorder="1" applyAlignment="1">
      <alignment horizontal="right"/>
    </xf>
    <xf numFmtId="177" fontId="10" fillId="2" borderId="61" xfId="7" applyNumberFormat="1" applyFont="1" applyFill="1" applyBorder="1" applyAlignment="1">
      <alignment horizontal="right"/>
    </xf>
    <xf numFmtId="177" fontId="10" fillId="2" borderId="31" xfId="7" applyNumberFormat="1" applyFont="1" applyFill="1" applyBorder="1" applyAlignment="1">
      <alignment horizontal="right"/>
    </xf>
    <xf numFmtId="177" fontId="10" fillId="6" borderId="3" xfId="7" applyNumberFormat="1" applyFont="1" applyFill="1" applyBorder="1" applyAlignment="1">
      <alignment horizontal="right"/>
    </xf>
    <xf numFmtId="177" fontId="4" fillId="0" borderId="0" xfId="7" applyNumberFormat="1"/>
    <xf numFmtId="177" fontId="10" fillId="0" borderId="31" xfId="7" applyNumberFormat="1" applyFont="1" applyBorder="1" applyAlignment="1">
      <alignment horizontal="right"/>
    </xf>
    <xf numFmtId="177" fontId="10" fillId="6" borderId="60" xfId="7" applyNumberFormat="1" applyFont="1" applyFill="1" applyBorder="1" applyAlignment="1">
      <alignment horizontal="right"/>
    </xf>
    <xf numFmtId="1" fontId="10" fillId="0" borderId="61" xfId="7" applyNumberFormat="1" applyFont="1" applyBorder="1" applyAlignment="1">
      <alignment horizontal="right"/>
    </xf>
    <xf numFmtId="44" fontId="4" fillId="0" borderId="0" xfId="7" applyNumberFormat="1"/>
    <xf numFmtId="177" fontId="10" fillId="2" borderId="5" xfId="7" applyNumberFormat="1" applyFont="1" applyFill="1" applyBorder="1" applyAlignment="1">
      <alignment horizontal="right"/>
    </xf>
    <xf numFmtId="0" fontId="14" fillId="0" borderId="0" xfId="7" applyFont="1"/>
    <xf numFmtId="0" fontId="10" fillId="2" borderId="0" xfId="6" applyFont="1" applyFill="1"/>
    <xf numFmtId="0" fontId="10" fillId="2" borderId="0" xfId="6" applyFont="1" applyFill="1" applyAlignment="1">
      <alignment horizontal="right"/>
    </xf>
    <xf numFmtId="1" fontId="9" fillId="2" borderId="0" xfId="6" applyNumberFormat="1" applyFont="1" applyFill="1" applyAlignment="1" applyProtection="1">
      <alignment horizontal="right" vertical="center" wrapText="1"/>
      <protection locked="0"/>
    </xf>
    <xf numFmtId="1" fontId="9" fillId="3" borderId="1" xfId="6" applyNumberFormat="1" applyFont="1" applyFill="1" applyBorder="1" applyAlignment="1">
      <alignment horizontal="left" vertical="center"/>
    </xf>
    <xf numFmtId="1" fontId="9" fillId="3" borderId="3" xfId="6" applyNumberFormat="1" applyFont="1" applyFill="1" applyBorder="1" applyAlignment="1">
      <alignment horizontal="right" vertical="center"/>
    </xf>
    <xf numFmtId="1" fontId="13" fillId="3" borderId="4" xfId="6" applyNumberFormat="1" applyFont="1" applyFill="1" applyBorder="1" applyAlignment="1">
      <alignment horizontal="left" vertical="center"/>
    </xf>
    <xf numFmtId="1" fontId="7" fillId="3" borderId="5" xfId="6" quotePrefix="1" applyNumberFormat="1" applyFont="1" applyFill="1" applyBorder="1" applyAlignment="1">
      <alignment horizontal="right" vertical="center"/>
    </xf>
    <xf numFmtId="1" fontId="7" fillId="2" borderId="0" xfId="6" applyNumberFormat="1" applyFont="1" applyFill="1" applyAlignment="1" applyProtection="1">
      <alignment horizontal="right" vertical="center" wrapText="1"/>
      <protection locked="0"/>
    </xf>
    <xf numFmtId="0" fontId="13" fillId="2" borderId="0" xfId="6" applyFont="1" applyFill="1" applyAlignment="1">
      <alignment horizontal="right"/>
    </xf>
    <xf numFmtId="0" fontId="13" fillId="2" borderId="0" xfId="6" applyFont="1" applyFill="1"/>
    <xf numFmtId="1" fontId="7" fillId="4" borderId="6" xfId="6" applyNumberFormat="1" applyFont="1" applyFill="1" applyBorder="1" applyAlignment="1">
      <alignment horizontal="left" vertical="center"/>
    </xf>
    <xf numFmtId="1" fontId="7" fillId="4" borderId="9" xfId="6" applyNumberFormat="1" applyFont="1" applyFill="1" applyBorder="1" applyAlignment="1">
      <alignment horizontal="right" vertical="center"/>
    </xf>
    <xf numFmtId="1" fontId="7" fillId="3" borderId="6" xfId="6" applyNumberFormat="1" applyFont="1" applyFill="1" applyBorder="1" applyAlignment="1">
      <alignment horizontal="left" vertical="center"/>
    </xf>
    <xf numFmtId="0" fontId="13" fillId="9" borderId="4" xfId="6" applyFont="1" applyFill="1" applyBorder="1"/>
    <xf numFmtId="0" fontId="13" fillId="9" borderId="5" xfId="6" applyFont="1" applyFill="1" applyBorder="1" applyAlignment="1">
      <alignment horizontal="right"/>
    </xf>
    <xf numFmtId="0" fontId="7" fillId="7" borderId="6" xfId="6" applyFont="1" applyFill="1" applyBorder="1"/>
    <xf numFmtId="0" fontId="7" fillId="7" borderId="9" xfId="6" applyFont="1" applyFill="1" applyBorder="1" applyAlignment="1">
      <alignment horizontal="right"/>
    </xf>
    <xf numFmtId="0" fontId="10" fillId="2" borderId="0" xfId="4" applyFont="1" applyFill="1" applyProtection="1">
      <protection locked="0"/>
    </xf>
    <xf numFmtId="1" fontId="13" fillId="3" borderId="4" xfId="6" applyNumberFormat="1" applyFont="1" applyFill="1" applyBorder="1" applyAlignment="1" applyProtection="1">
      <alignment horizontal="left" vertical="center"/>
      <protection locked="0"/>
    </xf>
    <xf numFmtId="164" fontId="7" fillId="2" borderId="0" xfId="10" applyNumberFormat="1" applyFont="1" applyFill="1" applyAlignment="1" applyProtection="1">
      <alignment horizontal="right" vertical="center"/>
      <protection locked="0"/>
    </xf>
    <xf numFmtId="165" fontId="7" fillId="2" borderId="0" xfId="6" applyNumberFormat="1" applyFont="1" applyFill="1" applyAlignment="1" applyProtection="1">
      <alignment horizontal="right" vertical="center"/>
      <protection locked="0"/>
    </xf>
    <xf numFmtId="179" fontId="7" fillId="2" borderId="0" xfId="11" applyNumberFormat="1" applyFont="1" applyFill="1" applyAlignment="1" applyProtection="1">
      <alignment horizontal="right" vertical="center"/>
      <protection locked="0"/>
    </xf>
    <xf numFmtId="0" fontId="13" fillId="2" borderId="0" xfId="4" applyFont="1" applyFill="1" applyProtection="1">
      <protection locked="0"/>
    </xf>
    <xf numFmtId="1" fontId="7" fillId="3" borderId="11" xfId="6" applyNumberFormat="1" applyFont="1" applyFill="1" applyBorder="1" applyAlignment="1" applyProtection="1">
      <alignment horizontal="left" vertical="center"/>
      <protection locked="0"/>
    </xf>
    <xf numFmtId="1" fontId="12" fillId="8" borderId="0" xfId="6" applyNumberFormat="1" applyFont="1" applyFill="1" applyAlignment="1" applyProtection="1">
      <alignment horizontal="left" vertical="center"/>
      <protection locked="0"/>
    </xf>
    <xf numFmtId="1" fontId="12" fillId="8" borderId="0" xfId="6" applyNumberFormat="1" applyFont="1" applyFill="1" applyAlignment="1" applyProtection="1">
      <alignment horizontal="right" vertical="center"/>
      <protection locked="0"/>
    </xf>
    <xf numFmtId="165" fontId="12" fillId="8" borderId="0" xfId="6" applyNumberFormat="1" applyFont="1" applyFill="1" applyAlignment="1" applyProtection="1">
      <alignment horizontal="right" vertical="center"/>
      <protection locked="0"/>
    </xf>
    <xf numFmtId="0" fontId="12" fillId="8" borderId="0" xfId="6" applyFont="1" applyFill="1" applyAlignment="1" applyProtection="1">
      <alignment horizontal="right" vertical="center"/>
      <protection locked="0"/>
    </xf>
    <xf numFmtId="165" fontId="12" fillId="8" borderId="0" xfId="6" applyNumberFormat="1" applyFont="1" applyFill="1" applyAlignment="1" applyProtection="1">
      <alignment horizontal="right" vertical="center" wrapText="1"/>
      <protection locked="0"/>
    </xf>
    <xf numFmtId="0" fontId="19" fillId="2" borderId="0" xfId="6" applyFont="1" applyFill="1" applyAlignment="1" applyProtection="1">
      <alignment horizontal="right"/>
      <protection locked="0"/>
    </xf>
    <xf numFmtId="0" fontId="19" fillId="2" borderId="0" xfId="6" applyFont="1" applyFill="1" applyProtection="1">
      <protection locked="0"/>
    </xf>
    <xf numFmtId="0" fontId="1" fillId="2" borderId="0" xfId="6" applyFont="1" applyFill="1" applyProtection="1">
      <protection locked="0"/>
    </xf>
    <xf numFmtId="3" fontId="12" fillId="5" borderId="36" xfId="7" applyNumberFormat="1" applyFont="1" applyFill="1" applyBorder="1" applyAlignment="1">
      <alignment horizontal="left" vertical="center" wrapText="1"/>
    </xf>
    <xf numFmtId="3" fontId="12" fillId="5" borderId="16" xfId="7" applyNumberFormat="1" applyFont="1" applyFill="1" applyBorder="1" applyAlignment="1">
      <alignment horizontal="right" vertical="center" wrapText="1"/>
    </xf>
    <xf numFmtId="3" fontId="12" fillId="5" borderId="32" xfId="7" applyNumberFormat="1" applyFont="1" applyFill="1" applyBorder="1" applyAlignment="1">
      <alignment horizontal="left" vertical="center" wrapText="1"/>
    </xf>
    <xf numFmtId="0" fontId="7" fillId="6" borderId="4" xfId="6" applyFont="1" applyFill="1" applyBorder="1" applyProtection="1">
      <protection locked="0"/>
    </xf>
    <xf numFmtId="0" fontId="7" fillId="6" borderId="0" xfId="6" applyFont="1" applyFill="1" applyAlignment="1" applyProtection="1">
      <alignment horizontal="right"/>
      <protection locked="0"/>
    </xf>
    <xf numFmtId="0" fontId="7" fillId="6" borderId="0" xfId="6" applyFont="1" applyFill="1" applyAlignment="1" applyProtection="1">
      <alignment horizontal="right" wrapText="1"/>
      <protection locked="0"/>
    </xf>
    <xf numFmtId="164" fontId="7" fillId="6" borderId="0" xfId="10" applyNumberFormat="1" applyFont="1" applyFill="1" applyBorder="1" applyAlignment="1" applyProtection="1">
      <alignment horizontal="right"/>
      <protection locked="0"/>
    </xf>
    <xf numFmtId="179" fontId="7" fillId="6" borderId="0" xfId="11" applyNumberFormat="1" applyFont="1" applyFill="1" applyBorder="1" applyAlignment="1" applyProtection="1">
      <alignment horizontal="right"/>
      <protection locked="0"/>
    </xf>
    <xf numFmtId="0" fontId="7" fillId="6" borderId="5" xfId="6" applyFont="1" applyFill="1" applyBorder="1" applyProtection="1">
      <protection locked="0"/>
    </xf>
    <xf numFmtId="0" fontId="13" fillId="2" borderId="6" xfId="6" applyFont="1" applyFill="1" applyBorder="1" applyProtection="1">
      <protection locked="0"/>
    </xf>
    <xf numFmtId="0" fontId="13" fillId="2" borderId="8" xfId="6" applyFont="1" applyFill="1" applyBorder="1" applyAlignment="1" applyProtection="1">
      <alignment horizontal="right"/>
      <protection locked="0"/>
    </xf>
    <xf numFmtId="0" fontId="13" fillId="2" borderId="8" xfId="6" applyFont="1" applyFill="1" applyBorder="1" applyAlignment="1" applyProtection="1">
      <alignment horizontal="right" wrapText="1"/>
      <protection locked="0"/>
    </xf>
    <xf numFmtId="9" fontId="13" fillId="2" borderId="8" xfId="6" applyNumberFormat="1" applyFont="1" applyFill="1" applyBorder="1" applyAlignment="1" applyProtection="1">
      <alignment horizontal="right"/>
      <protection locked="0"/>
    </xf>
    <xf numFmtId="164" fontId="13" fillId="2" borderId="8" xfId="10" applyNumberFormat="1" applyFont="1" applyFill="1" applyBorder="1" applyAlignment="1" applyProtection="1">
      <alignment horizontal="right"/>
      <protection locked="0"/>
    </xf>
    <xf numFmtId="9" fontId="13" fillId="2" borderId="8" xfId="11" applyFont="1" applyFill="1" applyBorder="1" applyAlignment="1" applyProtection="1">
      <alignment horizontal="right"/>
      <protection locked="0"/>
    </xf>
    <xf numFmtId="0" fontId="13" fillId="2" borderId="9" xfId="6" applyFont="1" applyFill="1" applyBorder="1" applyProtection="1">
      <protection locked="0"/>
    </xf>
    <xf numFmtId="0" fontId="13" fillId="2" borderId="52" xfId="4" applyFont="1" applyFill="1" applyBorder="1" applyProtection="1">
      <protection locked="0"/>
    </xf>
    <xf numFmtId="0" fontId="13" fillId="2" borderId="53" xfId="4" applyFont="1" applyFill="1" applyBorder="1" applyAlignment="1" applyProtection="1">
      <alignment horizontal="right"/>
      <protection locked="0"/>
    </xf>
    <xf numFmtId="0" fontId="13" fillId="2" borderId="53" xfId="6" applyFont="1" applyFill="1" applyBorder="1" applyAlignment="1" applyProtection="1">
      <alignment horizontal="right" wrapText="1"/>
      <protection locked="0"/>
    </xf>
    <xf numFmtId="9" fontId="13" fillId="2" borderId="53" xfId="4" applyNumberFormat="1" applyFont="1" applyFill="1" applyBorder="1" applyAlignment="1" applyProtection="1">
      <alignment horizontal="right"/>
      <protection locked="0"/>
    </xf>
    <xf numFmtId="164" fontId="13" fillId="2" borderId="53" xfId="10" applyNumberFormat="1" applyFont="1" applyFill="1" applyBorder="1" applyAlignment="1" applyProtection="1">
      <alignment horizontal="right"/>
      <protection locked="0"/>
    </xf>
    <xf numFmtId="9" fontId="13" fillId="2" borderId="53" xfId="11" applyFont="1" applyFill="1" applyBorder="1" applyAlignment="1" applyProtection="1">
      <alignment horizontal="right"/>
      <protection locked="0"/>
    </xf>
    <xf numFmtId="0" fontId="13" fillId="2" borderId="54" xfId="4" applyFont="1" applyFill="1" applyBorder="1" applyProtection="1">
      <protection locked="0"/>
    </xf>
    <xf numFmtId="0" fontId="13" fillId="0" borderId="8" xfId="6" applyFont="1" applyBorder="1" applyAlignment="1" applyProtection="1">
      <alignment horizontal="right"/>
      <protection locked="0"/>
    </xf>
    <xf numFmtId="0" fontId="13" fillId="2" borderId="52" xfId="6" applyFont="1" applyFill="1" applyBorder="1" applyProtection="1">
      <protection locked="0"/>
    </xf>
    <xf numFmtId="0" fontId="13" fillId="2" borderId="53" xfId="6" applyFont="1" applyFill="1" applyBorder="1" applyAlignment="1" applyProtection="1">
      <alignment horizontal="right"/>
      <protection locked="0"/>
    </xf>
    <xf numFmtId="9" fontId="13" fillId="2" borderId="53" xfId="6" applyNumberFormat="1" applyFont="1" applyFill="1" applyBorder="1" applyAlignment="1" applyProtection="1">
      <alignment horizontal="right"/>
      <protection locked="0"/>
    </xf>
    <xf numFmtId="0" fontId="13" fillId="0" borderId="53" xfId="6" applyFont="1" applyBorder="1" applyAlignment="1" applyProtection="1">
      <alignment horizontal="right"/>
      <protection locked="0"/>
    </xf>
    <xf numFmtId="0" fontId="13" fillId="2" borderId="54" xfId="6" applyFont="1" applyFill="1" applyBorder="1" applyProtection="1">
      <protection locked="0"/>
    </xf>
    <xf numFmtId="0" fontId="7" fillId="7" borderId="13" xfId="6" applyFont="1" applyFill="1" applyBorder="1" applyAlignment="1" applyProtection="1">
      <alignment horizontal="right"/>
      <protection locked="0"/>
    </xf>
    <xf numFmtId="0" fontId="7" fillId="7" borderId="13" xfId="6" applyFont="1" applyFill="1" applyBorder="1" applyAlignment="1" applyProtection="1">
      <alignment horizontal="right" wrapText="1"/>
      <protection locked="0"/>
    </xf>
    <xf numFmtId="164" fontId="7" fillId="7" borderId="13" xfId="10" applyNumberFormat="1" applyFont="1" applyFill="1" applyBorder="1" applyAlignment="1" applyProtection="1">
      <alignment horizontal="right"/>
      <protection locked="0"/>
    </xf>
    <xf numFmtId="165" fontId="7" fillId="7" borderId="13" xfId="6" applyNumberFormat="1" applyFont="1" applyFill="1" applyBorder="1" applyAlignment="1" applyProtection="1">
      <alignment horizontal="right"/>
      <protection locked="0"/>
    </xf>
    <xf numFmtId="9" fontId="7" fillId="7" borderId="13" xfId="11" applyFont="1" applyFill="1" applyBorder="1" applyAlignment="1" applyProtection="1">
      <alignment horizontal="right"/>
      <protection locked="0"/>
    </xf>
    <xf numFmtId="165" fontId="7" fillId="7" borderId="14" xfId="6" applyNumberFormat="1" applyFont="1" applyFill="1" applyBorder="1" applyProtection="1">
      <protection locked="0"/>
    </xf>
    <xf numFmtId="0" fontId="7" fillId="2" borderId="1" xfId="6" applyFont="1" applyFill="1" applyBorder="1" applyProtection="1">
      <protection locked="0"/>
    </xf>
    <xf numFmtId="0" fontId="7" fillId="2" borderId="2" xfId="6" applyFont="1" applyFill="1" applyBorder="1" applyAlignment="1" applyProtection="1">
      <alignment horizontal="right"/>
      <protection locked="0"/>
    </xf>
    <xf numFmtId="0" fontId="7" fillId="2" borderId="2" xfId="6" applyFont="1" applyFill="1" applyBorder="1" applyAlignment="1" applyProtection="1">
      <alignment horizontal="right" wrapText="1"/>
      <protection locked="0"/>
    </xf>
    <xf numFmtId="164" fontId="7" fillId="2" borderId="2" xfId="10" applyNumberFormat="1" applyFont="1" applyFill="1" applyBorder="1" applyAlignment="1" applyProtection="1">
      <alignment horizontal="right"/>
      <protection locked="0"/>
    </xf>
    <xf numFmtId="165" fontId="7" fillId="2" borderId="2" xfId="6" applyNumberFormat="1" applyFont="1" applyFill="1" applyBorder="1" applyAlignment="1" applyProtection="1">
      <alignment horizontal="right"/>
      <protection locked="0"/>
    </xf>
    <xf numFmtId="9" fontId="7" fillId="2" borderId="2" xfId="11" applyFont="1" applyFill="1" applyBorder="1" applyAlignment="1" applyProtection="1">
      <alignment horizontal="right"/>
      <protection locked="0"/>
    </xf>
    <xf numFmtId="165" fontId="7" fillId="2" borderId="3" xfId="6" applyNumberFormat="1" applyFont="1" applyFill="1" applyBorder="1" applyProtection="1">
      <protection locked="0"/>
    </xf>
    <xf numFmtId="9" fontId="7" fillId="6" borderId="0" xfId="11" applyFont="1" applyFill="1" applyBorder="1" applyAlignment="1" applyProtection="1">
      <alignment horizontal="right"/>
      <protection locked="0"/>
    </xf>
    <xf numFmtId="9" fontId="13" fillId="0" borderId="8" xfId="11" applyFont="1" applyFill="1" applyBorder="1" applyAlignment="1" applyProtection="1">
      <alignment horizontal="right"/>
      <protection locked="0"/>
    </xf>
    <xf numFmtId="0" fontId="7" fillId="7" borderId="29" xfId="6" applyFont="1" applyFill="1" applyBorder="1" applyProtection="1">
      <protection locked="0"/>
    </xf>
    <xf numFmtId="0" fontId="7" fillId="7" borderId="30" xfId="6" applyFont="1" applyFill="1" applyBorder="1" applyAlignment="1" applyProtection="1">
      <alignment horizontal="right"/>
      <protection locked="0"/>
    </xf>
    <xf numFmtId="0" fontId="7" fillId="7" borderId="30" xfId="6" applyFont="1" applyFill="1" applyBorder="1" applyAlignment="1" applyProtection="1">
      <alignment horizontal="right" wrapText="1"/>
      <protection locked="0"/>
    </xf>
    <xf numFmtId="164" fontId="7" fillId="7" borderId="30" xfId="10" applyNumberFormat="1" applyFont="1" applyFill="1" applyBorder="1" applyAlignment="1" applyProtection="1">
      <alignment horizontal="right"/>
      <protection locked="0"/>
    </xf>
    <xf numFmtId="179" fontId="7" fillId="7" borderId="30" xfId="11" applyNumberFormat="1" applyFont="1" applyFill="1" applyBorder="1" applyAlignment="1" applyProtection="1">
      <alignment horizontal="right"/>
      <protection locked="0"/>
    </xf>
    <xf numFmtId="0" fontId="7" fillId="7" borderId="31" xfId="6" applyFont="1" applyFill="1" applyBorder="1" applyProtection="1">
      <protection locked="0"/>
    </xf>
    <xf numFmtId="0" fontId="7" fillId="12" borderId="56" xfId="6" applyFont="1" applyFill="1" applyBorder="1" applyProtection="1">
      <protection locked="0"/>
    </xf>
    <xf numFmtId="0" fontId="7" fillId="12" borderId="57" xfId="6" applyFont="1" applyFill="1" applyBorder="1" applyAlignment="1" applyProtection="1">
      <alignment horizontal="right"/>
      <protection locked="0"/>
    </xf>
    <xf numFmtId="0" fontId="7" fillId="12" borderId="57" xfId="6" applyFont="1" applyFill="1" applyBorder="1" applyAlignment="1" applyProtection="1">
      <alignment horizontal="right" wrapText="1"/>
      <protection locked="0"/>
    </xf>
    <xf numFmtId="164" fontId="7" fillId="12" borderId="57" xfId="10" applyNumberFormat="1" applyFont="1" applyFill="1" applyBorder="1" applyAlignment="1" applyProtection="1">
      <alignment horizontal="right"/>
      <protection locked="0"/>
    </xf>
    <xf numFmtId="179" fontId="7" fillId="12" borderId="57" xfId="11" applyNumberFormat="1" applyFont="1" applyFill="1" applyBorder="1" applyAlignment="1" applyProtection="1">
      <alignment horizontal="right"/>
      <protection locked="0"/>
    </xf>
    <xf numFmtId="0" fontId="7" fillId="12" borderId="58" xfId="6" applyFont="1" applyFill="1" applyBorder="1" applyProtection="1">
      <protection locked="0"/>
    </xf>
    <xf numFmtId="0" fontId="7" fillId="2" borderId="0" xfId="6" applyFont="1" applyFill="1" applyProtection="1">
      <protection locked="0"/>
    </xf>
    <xf numFmtId="0" fontId="7" fillId="2" borderId="0" xfId="6" applyFont="1" applyFill="1" applyAlignment="1" applyProtection="1">
      <alignment horizontal="right"/>
      <protection locked="0"/>
    </xf>
    <xf numFmtId="0" fontId="7" fillId="2" borderId="0" xfId="6" applyFont="1" applyFill="1" applyAlignment="1" applyProtection="1">
      <alignment horizontal="right" wrapText="1"/>
      <protection locked="0"/>
    </xf>
    <xf numFmtId="164" fontId="7" fillId="2" borderId="0" xfId="10" applyNumberFormat="1" applyFont="1" applyFill="1" applyBorder="1" applyAlignment="1" applyProtection="1">
      <alignment horizontal="right"/>
      <protection locked="0"/>
    </xf>
    <xf numFmtId="179" fontId="7" fillId="2" borderId="0" xfId="11" applyNumberFormat="1" applyFont="1" applyFill="1" applyBorder="1" applyAlignment="1" applyProtection="1">
      <alignment horizontal="right"/>
      <protection locked="0"/>
    </xf>
    <xf numFmtId="0" fontId="7" fillId="6" borderId="1" xfId="6" applyFont="1" applyFill="1" applyBorder="1" applyProtection="1">
      <protection locked="0"/>
    </xf>
    <xf numFmtId="0" fontId="7" fillId="6" borderId="2" xfId="6" applyFont="1" applyFill="1" applyBorder="1" applyAlignment="1" applyProtection="1">
      <alignment horizontal="right"/>
      <protection locked="0"/>
    </xf>
    <xf numFmtId="0" fontId="7" fillId="6" borderId="2" xfId="6" applyFont="1" applyFill="1" applyBorder="1" applyAlignment="1" applyProtection="1">
      <alignment horizontal="right" wrapText="1"/>
      <protection locked="0"/>
    </xf>
    <xf numFmtId="164" fontId="7" fillId="6" borderId="2" xfId="10" applyNumberFormat="1" applyFont="1" applyFill="1" applyBorder="1" applyAlignment="1" applyProtection="1">
      <alignment horizontal="right"/>
      <protection locked="0"/>
    </xf>
    <xf numFmtId="179" fontId="7" fillId="6" borderId="2" xfId="11" applyNumberFormat="1" applyFont="1" applyFill="1" applyBorder="1" applyAlignment="1" applyProtection="1">
      <alignment horizontal="right"/>
      <protection locked="0"/>
    </xf>
    <xf numFmtId="0" fontId="7" fillId="6" borderId="3" xfId="6" applyFont="1" applyFill="1" applyBorder="1" applyProtection="1">
      <protection locked="0"/>
    </xf>
    <xf numFmtId="0" fontId="13" fillId="0" borderId="9" xfId="6" applyFont="1" applyBorder="1" applyProtection="1">
      <protection locked="0"/>
    </xf>
    <xf numFmtId="164" fontId="13" fillId="2" borderId="53" xfId="10" applyNumberFormat="1" applyFont="1" applyFill="1" applyBorder="1" applyAlignment="1" applyProtection="1">
      <alignment horizontal="right" wrapText="1"/>
      <protection locked="0"/>
    </xf>
    <xf numFmtId="179" fontId="13" fillId="2" borderId="53" xfId="11" applyNumberFormat="1" applyFont="1" applyFill="1" applyBorder="1" applyAlignment="1" applyProtection="1">
      <alignment horizontal="right" wrapText="1"/>
      <protection locked="0"/>
    </xf>
    <xf numFmtId="0" fontId="13" fillId="2" borderId="54" xfId="6" applyFont="1" applyFill="1" applyBorder="1" applyAlignment="1" applyProtection="1">
      <alignment wrapText="1"/>
      <protection locked="0"/>
    </xf>
    <xf numFmtId="0" fontId="13" fillId="2" borderId="11" xfId="6" applyFont="1" applyFill="1" applyBorder="1" applyProtection="1">
      <protection locked="0"/>
    </xf>
    <xf numFmtId="0" fontId="13" fillId="2" borderId="13" xfId="6" applyFont="1" applyFill="1" applyBorder="1" applyAlignment="1" applyProtection="1">
      <alignment horizontal="right"/>
      <protection locked="0"/>
    </xf>
    <xf numFmtId="0" fontId="13" fillId="2" borderId="13" xfId="6" applyFont="1" applyFill="1" applyBorder="1" applyAlignment="1" applyProtection="1">
      <alignment horizontal="right" wrapText="1"/>
      <protection locked="0"/>
    </xf>
    <xf numFmtId="9" fontId="13" fillId="2" borderId="13" xfId="6" applyNumberFormat="1" applyFont="1" applyFill="1" applyBorder="1" applyAlignment="1" applyProtection="1">
      <alignment horizontal="right"/>
      <protection locked="0"/>
    </xf>
    <xf numFmtId="164" fontId="13" fillId="2" borderId="13" xfId="10" applyNumberFormat="1" applyFont="1" applyFill="1" applyBorder="1" applyAlignment="1" applyProtection="1">
      <alignment horizontal="right" wrapText="1"/>
      <protection locked="0"/>
    </xf>
    <xf numFmtId="179" fontId="13" fillId="2" borderId="13" xfId="11" applyNumberFormat="1" applyFont="1" applyFill="1" applyBorder="1" applyAlignment="1" applyProtection="1">
      <alignment horizontal="right" wrapText="1"/>
      <protection locked="0"/>
    </xf>
    <xf numFmtId="0" fontId="13" fillId="2" borderId="14" xfId="6" applyFont="1" applyFill="1" applyBorder="1" applyAlignment="1" applyProtection="1">
      <alignment wrapText="1"/>
      <protection locked="0"/>
    </xf>
    <xf numFmtId="0" fontId="13" fillId="2" borderId="0" xfId="4" applyFont="1" applyFill="1" applyAlignment="1" applyProtection="1">
      <alignment horizontal="right"/>
      <protection locked="0"/>
    </xf>
    <xf numFmtId="0" fontId="13" fillId="2" borderId="0" xfId="4" applyFont="1" applyFill="1" applyAlignment="1" applyProtection="1">
      <alignment horizontal="right" wrapText="1"/>
      <protection locked="0"/>
    </xf>
    <xf numFmtId="164" fontId="13" fillId="2" borderId="0" xfId="10" applyNumberFormat="1" applyFont="1" applyFill="1" applyBorder="1" applyAlignment="1" applyProtection="1">
      <alignment horizontal="right"/>
      <protection locked="0"/>
    </xf>
    <xf numFmtId="179" fontId="13" fillId="2" borderId="0" xfId="11" applyNumberFormat="1" applyFont="1" applyFill="1" applyBorder="1" applyAlignment="1" applyProtection="1">
      <alignment horizontal="right"/>
      <protection locked="0"/>
    </xf>
    <xf numFmtId="0" fontId="43" fillId="6" borderId="2" xfId="6" applyFont="1" applyFill="1" applyBorder="1" applyAlignment="1" applyProtection="1">
      <alignment horizontal="left"/>
      <protection locked="0"/>
    </xf>
    <xf numFmtId="164" fontId="13" fillId="6" borderId="2" xfId="10" applyNumberFormat="1" applyFont="1" applyFill="1" applyBorder="1" applyAlignment="1" applyProtection="1">
      <alignment horizontal="right"/>
      <protection locked="0"/>
    </xf>
    <xf numFmtId="0" fontId="13" fillId="2" borderId="6" xfId="4" applyFont="1" applyFill="1" applyBorder="1" applyProtection="1">
      <protection locked="0"/>
    </xf>
    <xf numFmtId="9" fontId="13" fillId="2" borderId="8" xfId="4" applyNumberFormat="1" applyFont="1" applyFill="1" applyBorder="1" applyAlignment="1" applyProtection="1">
      <alignment horizontal="right"/>
      <protection locked="0"/>
    </xf>
    <xf numFmtId="0" fontId="13" fillId="2" borderId="8" xfId="4" applyFont="1" applyFill="1" applyBorder="1" applyAlignment="1" applyProtection="1">
      <alignment horizontal="right"/>
      <protection locked="0"/>
    </xf>
    <xf numFmtId="0" fontId="13" fillId="2" borderId="9" xfId="4" applyFont="1" applyFill="1" applyBorder="1" applyProtection="1">
      <protection locked="0"/>
    </xf>
    <xf numFmtId="164" fontId="13" fillId="0" borderId="8" xfId="10" applyNumberFormat="1" applyFont="1" applyFill="1" applyBorder="1" applyAlignment="1" applyProtection="1">
      <alignment horizontal="right"/>
      <protection locked="0"/>
    </xf>
    <xf numFmtId="0" fontId="13" fillId="2" borderId="6" xfId="4" applyFont="1" applyFill="1" applyBorder="1" applyAlignment="1" applyProtection="1">
      <alignment vertical="top"/>
      <protection locked="0"/>
    </xf>
    <xf numFmtId="0" fontId="13" fillId="2" borderId="53" xfId="6" applyFont="1" applyFill="1" applyBorder="1" applyAlignment="1" applyProtection="1">
      <alignment horizontal="right" vertical="top"/>
      <protection locked="0"/>
    </xf>
    <xf numFmtId="0" fontId="13" fillId="2" borderId="8" xfId="6" applyFont="1" applyFill="1" applyBorder="1" applyAlignment="1" applyProtection="1">
      <alignment horizontal="right" vertical="top" wrapText="1"/>
      <protection locked="0"/>
    </xf>
    <xf numFmtId="9" fontId="13" fillId="2" borderId="8" xfId="4" applyNumberFormat="1" applyFont="1" applyFill="1" applyBorder="1" applyAlignment="1" applyProtection="1">
      <alignment horizontal="right" vertical="top"/>
      <protection locked="0"/>
    </xf>
    <xf numFmtId="164" fontId="13" fillId="2" borderId="8" xfId="10" applyNumberFormat="1" applyFont="1" applyFill="1" applyBorder="1" applyAlignment="1" applyProtection="1">
      <alignment horizontal="right" vertical="top"/>
      <protection locked="0"/>
    </xf>
    <xf numFmtId="0" fontId="13" fillId="2" borderId="9" xfId="4" applyFont="1" applyFill="1" applyBorder="1" applyAlignment="1" applyProtection="1">
      <alignment vertical="top" wrapText="1"/>
      <protection locked="0"/>
    </xf>
    <xf numFmtId="0" fontId="10" fillId="2" borderId="0" xfId="4" applyFont="1" applyFill="1" applyAlignment="1" applyProtection="1">
      <alignment vertical="top"/>
      <protection locked="0"/>
    </xf>
    <xf numFmtId="179" fontId="7" fillId="7" borderId="13" xfId="11" applyNumberFormat="1" applyFont="1" applyFill="1" applyBorder="1" applyAlignment="1" applyProtection="1">
      <alignment horizontal="right"/>
      <protection locked="0"/>
    </xf>
    <xf numFmtId="0" fontId="7" fillId="7" borderId="14" xfId="6" applyFont="1" applyFill="1" applyBorder="1" applyProtection="1">
      <protection locked="0"/>
    </xf>
    <xf numFmtId="0" fontId="13" fillId="2" borderId="0" xfId="6" applyFont="1" applyFill="1" applyAlignment="1" applyProtection="1">
      <alignment horizontal="right" wrapText="1"/>
      <protection locked="0"/>
    </xf>
    <xf numFmtId="9" fontId="13" fillId="2" borderId="0" xfId="4" applyNumberFormat="1" applyFont="1" applyFill="1" applyAlignment="1" applyProtection="1">
      <alignment horizontal="right"/>
      <protection locked="0"/>
    </xf>
    <xf numFmtId="0" fontId="7" fillId="6" borderId="36" xfId="6" applyFont="1" applyFill="1" applyBorder="1" applyProtection="1">
      <protection locked="0"/>
    </xf>
    <xf numFmtId="0" fontId="7" fillId="6" borderId="55" xfId="6" applyFont="1" applyFill="1" applyBorder="1" applyAlignment="1" applyProtection="1">
      <alignment horizontal="right"/>
      <protection locked="0"/>
    </xf>
    <xf numFmtId="0" fontId="7" fillId="6" borderId="55" xfId="6" applyFont="1" applyFill="1" applyBorder="1" applyAlignment="1" applyProtection="1">
      <alignment horizontal="right" wrapText="1"/>
      <protection locked="0"/>
    </xf>
    <xf numFmtId="164" fontId="7" fillId="6" borderId="55" xfId="10" applyNumberFormat="1" applyFont="1" applyFill="1" applyBorder="1" applyAlignment="1" applyProtection="1">
      <alignment horizontal="right"/>
      <protection locked="0"/>
    </xf>
    <xf numFmtId="179" fontId="7" fillId="6" borderId="55" xfId="11" applyNumberFormat="1" applyFont="1" applyFill="1" applyBorder="1" applyAlignment="1" applyProtection="1">
      <alignment horizontal="right"/>
      <protection locked="0"/>
    </xf>
    <xf numFmtId="0" fontId="7" fillId="6" borderId="17" xfId="6" applyFont="1" applyFill="1" applyBorder="1" applyProtection="1">
      <protection locked="0"/>
    </xf>
    <xf numFmtId="164" fontId="13" fillId="2" borderId="0" xfId="10" applyNumberFormat="1" applyFont="1" applyFill="1" applyAlignment="1" applyProtection="1">
      <alignment horizontal="right"/>
      <protection locked="0"/>
    </xf>
    <xf numFmtId="179" fontId="13" fillId="2" borderId="0" xfId="11" applyNumberFormat="1" applyFont="1" applyFill="1" applyAlignment="1" applyProtection="1">
      <alignment horizontal="right"/>
      <protection locked="0"/>
    </xf>
    <xf numFmtId="0" fontId="1" fillId="2" borderId="0" xfId="7" applyFont="1" applyFill="1" applyProtection="1">
      <protection locked="0"/>
    </xf>
    <xf numFmtId="0" fontId="44" fillId="2" borderId="0" xfId="7" applyFont="1" applyFill="1" applyProtection="1">
      <protection locked="0"/>
    </xf>
    <xf numFmtId="0" fontId="19" fillId="2" borderId="0" xfId="7" applyFont="1" applyFill="1" applyAlignment="1" applyProtection="1">
      <alignment horizontal="right"/>
      <protection locked="0"/>
    </xf>
    <xf numFmtId="0" fontId="45" fillId="2" borderId="0" xfId="7" applyFont="1" applyFill="1" applyProtection="1">
      <protection locked="0"/>
    </xf>
    <xf numFmtId="0" fontId="45" fillId="2" borderId="0" xfId="7" applyFont="1" applyFill="1" applyAlignment="1" applyProtection="1">
      <alignment horizontal="right"/>
      <protection locked="0"/>
    </xf>
    <xf numFmtId="0" fontId="46" fillId="2" borderId="0" xfId="4" applyFont="1" applyFill="1" applyProtection="1">
      <protection locked="0"/>
    </xf>
    <xf numFmtId="0" fontId="19" fillId="2" borderId="0" xfId="7" applyFont="1" applyFill="1" applyProtection="1">
      <protection locked="0"/>
    </xf>
    <xf numFmtId="3" fontId="12" fillId="5" borderId="1" xfId="7" applyNumberFormat="1" applyFont="1" applyFill="1" applyBorder="1" applyAlignment="1">
      <alignment horizontal="left" vertical="center" wrapText="1"/>
    </xf>
    <xf numFmtId="3" fontId="12" fillId="5" borderId="67" xfId="7" applyNumberFormat="1" applyFont="1" applyFill="1" applyBorder="1" applyAlignment="1">
      <alignment horizontal="right" vertical="center" wrapText="1"/>
    </xf>
    <xf numFmtId="3" fontId="12" fillId="5" borderId="59" xfId="7" applyNumberFormat="1" applyFont="1" applyFill="1" applyBorder="1" applyAlignment="1">
      <alignment horizontal="right" vertical="center" wrapText="1"/>
    </xf>
    <xf numFmtId="0" fontId="13" fillId="2" borderId="9" xfId="6" applyFont="1" applyFill="1" applyBorder="1" applyAlignment="1" applyProtection="1">
      <alignment horizontal="right"/>
      <protection locked="0"/>
    </xf>
    <xf numFmtId="0" fontId="13" fillId="2" borderId="29" xfId="6" applyFont="1" applyFill="1" applyBorder="1" applyProtection="1">
      <protection locked="0"/>
    </xf>
    <xf numFmtId="0" fontId="13" fillId="2" borderId="30" xfId="6" applyFont="1" applyFill="1" applyBorder="1" applyAlignment="1" applyProtection="1">
      <alignment horizontal="right"/>
      <protection locked="0"/>
    </xf>
    <xf numFmtId="0" fontId="13" fillId="2" borderId="30" xfId="6" applyFont="1" applyFill="1" applyBorder="1" applyAlignment="1" applyProtection="1">
      <alignment horizontal="right" wrapText="1"/>
      <protection locked="0"/>
    </xf>
    <xf numFmtId="9" fontId="13" fillId="2" borderId="30" xfId="6" applyNumberFormat="1" applyFont="1" applyFill="1" applyBorder="1" applyAlignment="1" applyProtection="1">
      <alignment horizontal="right"/>
      <protection locked="0"/>
    </xf>
    <xf numFmtId="164" fontId="13" fillId="2" borderId="30" xfId="10" applyNumberFormat="1" applyFont="1" applyFill="1" applyBorder="1" applyAlignment="1" applyProtection="1">
      <alignment horizontal="right"/>
      <protection locked="0"/>
    </xf>
    <xf numFmtId="0" fontId="13" fillId="2" borderId="31" xfId="6" applyFont="1" applyFill="1" applyBorder="1" applyAlignment="1" applyProtection="1">
      <alignment horizontal="right"/>
      <protection locked="0"/>
    </xf>
    <xf numFmtId="0" fontId="10" fillId="2" borderId="0" xfId="4" applyFont="1" applyFill="1"/>
    <xf numFmtId="0" fontId="10" fillId="2" borderId="0" xfId="4" applyFont="1" applyFill="1" applyAlignment="1">
      <alignment horizontal="right" wrapText="1"/>
    </xf>
    <xf numFmtId="170" fontId="19" fillId="7" borderId="19" xfId="5" applyNumberFormat="1" applyFont="1" applyFill="1" applyBorder="1" applyAlignment="1" applyProtection="1">
      <alignment horizontal="right" wrapText="1"/>
      <protection locked="0"/>
    </xf>
    <xf numFmtId="164" fontId="19" fillId="9" borderId="44" xfId="12" applyNumberFormat="1" applyFont="1" applyFill="1" applyBorder="1" applyAlignment="1">
      <alignment horizontal="right" vertical="center"/>
    </xf>
    <xf numFmtId="164" fontId="19" fillId="9" borderId="41" xfId="12" quotePrefix="1" applyNumberFormat="1" applyFont="1" applyFill="1" applyBorder="1" applyAlignment="1" applyProtection="1">
      <alignment horizontal="right" vertical="center" wrapText="1"/>
    </xf>
    <xf numFmtId="164" fontId="26" fillId="9" borderId="22" xfId="12" applyNumberFormat="1" applyFont="1" applyFill="1" applyBorder="1" applyAlignment="1" applyProtection="1">
      <alignment horizontal="right"/>
      <protection locked="0"/>
    </xf>
    <xf numFmtId="164" fontId="26" fillId="9" borderId="23" xfId="12" applyNumberFormat="1" applyFont="1" applyFill="1" applyBorder="1" applyAlignment="1" applyProtection="1">
      <alignment horizontal="right" wrapText="1"/>
      <protection locked="0"/>
    </xf>
    <xf numFmtId="0" fontId="13" fillId="2" borderId="0" xfId="4" applyFont="1" applyFill="1"/>
    <xf numFmtId="0" fontId="13" fillId="2" borderId="0" xfId="4" applyFont="1" applyFill="1" applyAlignment="1">
      <alignment horizontal="right" wrapText="1"/>
    </xf>
    <xf numFmtId="0" fontId="12" fillId="5" borderId="56" xfId="6" applyFont="1" applyFill="1" applyBorder="1" applyProtection="1">
      <protection locked="0"/>
    </xf>
    <xf numFmtId="0" fontId="12" fillId="5" borderId="37" xfId="6" applyFont="1" applyFill="1" applyBorder="1" applyProtection="1">
      <protection locked="0"/>
    </xf>
    <xf numFmtId="170" fontId="12" fillId="5" borderId="37" xfId="5" applyNumberFormat="1" applyFont="1" applyFill="1" applyBorder="1" applyAlignment="1" applyProtection="1">
      <alignment horizontal="right" wrapText="1"/>
      <protection locked="0"/>
    </xf>
    <xf numFmtId="170" fontId="12" fillId="5" borderId="38" xfId="5" applyNumberFormat="1" applyFont="1" applyFill="1" applyBorder="1" applyAlignment="1" applyProtection="1">
      <alignment horizontal="right" wrapText="1"/>
      <protection locked="0"/>
    </xf>
    <xf numFmtId="0" fontId="7" fillId="6" borderId="1" xfId="4" applyFont="1" applyFill="1" applyBorder="1"/>
    <xf numFmtId="1" fontId="7" fillId="6" borderId="3" xfId="4" applyNumberFormat="1" applyFont="1" applyFill="1" applyBorder="1" applyAlignment="1">
      <alignment horizontal="center" vertical="center"/>
    </xf>
    <xf numFmtId="0" fontId="13" fillId="6" borderId="59" xfId="6" applyFont="1" applyFill="1" applyBorder="1" applyAlignment="1">
      <alignment horizontal="right"/>
    </xf>
    <xf numFmtId="0" fontId="13" fillId="2" borderId="4" xfId="6" applyFont="1" applyFill="1" applyBorder="1"/>
    <xf numFmtId="9" fontId="13" fillId="2" borderId="5" xfId="6" applyNumberFormat="1" applyFont="1" applyFill="1" applyBorder="1" applyAlignment="1">
      <alignment horizontal="center"/>
    </xf>
    <xf numFmtId="3" fontId="13" fillId="2" borderId="5" xfId="4" applyNumberFormat="1" applyFont="1" applyFill="1" applyBorder="1" applyAlignment="1">
      <alignment horizontal="right" wrapText="1"/>
    </xf>
    <xf numFmtId="3" fontId="13" fillId="2" borderId="5" xfId="6" applyNumberFormat="1" applyFont="1" applyFill="1" applyBorder="1" applyAlignment="1">
      <alignment horizontal="right" wrapText="1"/>
    </xf>
    <xf numFmtId="9" fontId="13" fillId="0" borderId="5" xfId="6" applyNumberFormat="1" applyFont="1" applyBorder="1" applyAlignment="1">
      <alignment horizontal="center"/>
    </xf>
    <xf numFmtId="0" fontId="13" fillId="2" borderId="26" xfId="6" applyFont="1" applyFill="1" applyBorder="1"/>
    <xf numFmtId="171" fontId="7" fillId="9" borderId="11" xfId="6" applyNumberFormat="1" applyFont="1" applyFill="1" applyBorder="1"/>
    <xf numFmtId="171" fontId="20" fillId="9" borderId="14" xfId="6" applyNumberFormat="1" applyFont="1" applyFill="1" applyBorder="1" applyAlignment="1">
      <alignment horizontal="center"/>
    </xf>
    <xf numFmtId="3" fontId="7" fillId="9" borderId="66" xfId="6" applyNumberFormat="1" applyFont="1" applyFill="1" applyBorder="1" applyAlignment="1">
      <alignment horizontal="right" wrapText="1"/>
    </xf>
    <xf numFmtId="171" fontId="10" fillId="2" borderId="0" xfId="4" applyNumberFormat="1" applyFont="1" applyFill="1"/>
    <xf numFmtId="1" fontId="7" fillId="6" borderId="1" xfId="4" applyNumberFormat="1" applyFont="1" applyFill="1" applyBorder="1" applyAlignment="1">
      <alignment horizontal="left" vertical="center" wrapText="1"/>
    </xf>
    <xf numFmtId="0" fontId="10" fillId="2" borderId="0" xfId="4" applyFont="1" applyFill="1" applyAlignment="1">
      <alignment wrapText="1"/>
    </xf>
    <xf numFmtId="171" fontId="7" fillId="9" borderId="11" xfId="6" applyNumberFormat="1" applyFont="1" applyFill="1" applyBorder="1" applyAlignment="1">
      <alignment horizontal="left"/>
    </xf>
    <xf numFmtId="0" fontId="13" fillId="2" borderId="57" xfId="4" applyFont="1" applyFill="1" applyBorder="1"/>
    <xf numFmtId="0" fontId="7" fillId="2" borderId="30" xfId="6" applyFont="1" applyFill="1" applyBorder="1"/>
    <xf numFmtId="3" fontId="7" fillId="2" borderId="30" xfId="6" applyNumberFormat="1" applyFont="1" applyFill="1" applyBorder="1" applyAlignment="1">
      <alignment horizontal="right" wrapText="1"/>
    </xf>
    <xf numFmtId="0" fontId="7" fillId="6" borderId="56" xfId="6" applyFont="1" applyFill="1" applyBorder="1"/>
    <xf numFmtId="0" fontId="47" fillId="6" borderId="58" xfId="6" applyFont="1" applyFill="1" applyBorder="1" applyAlignment="1">
      <alignment horizontal="center"/>
    </xf>
    <xf numFmtId="3" fontId="47" fillId="6" borderId="58" xfId="6" applyNumberFormat="1" applyFont="1" applyFill="1" applyBorder="1" applyAlignment="1">
      <alignment horizontal="right" wrapText="1"/>
    </xf>
    <xf numFmtId="0" fontId="13" fillId="2" borderId="56" xfId="6" applyFont="1" applyFill="1" applyBorder="1"/>
    <xf numFmtId="0" fontId="13" fillId="2" borderId="58" xfId="6" applyFont="1" applyFill="1" applyBorder="1" applyAlignment="1">
      <alignment horizontal="center" wrapText="1"/>
    </xf>
    <xf numFmtId="3" fontId="13" fillId="2" borderId="58" xfId="6" applyNumberFormat="1" applyFont="1" applyFill="1" applyBorder="1" applyAlignment="1">
      <alignment horizontal="right" wrapText="1"/>
    </xf>
    <xf numFmtId="0" fontId="13" fillId="2" borderId="57" xfId="6" applyFont="1" applyFill="1" applyBorder="1" applyAlignment="1">
      <alignment vertical="center"/>
    </xf>
    <xf numFmtId="0" fontId="7" fillId="2" borderId="0" xfId="6" applyFont="1" applyFill="1" applyAlignment="1">
      <alignment horizontal="center"/>
    </xf>
    <xf numFmtId="3" fontId="7" fillId="2" borderId="0" xfId="6" applyNumberFormat="1" applyFont="1" applyFill="1" applyAlignment="1">
      <alignment horizontal="right" wrapText="1"/>
    </xf>
    <xf numFmtId="0" fontId="20" fillId="6" borderId="58" xfId="6" applyFont="1" applyFill="1" applyBorder="1" applyAlignment="1">
      <alignment horizontal="center"/>
    </xf>
    <xf numFmtId="3" fontId="20" fillId="6" borderId="58" xfId="6" applyNumberFormat="1" applyFont="1" applyFill="1" applyBorder="1" applyAlignment="1">
      <alignment horizontal="right" wrapText="1"/>
    </xf>
    <xf numFmtId="9" fontId="13" fillId="2" borderId="58" xfId="6" applyNumberFormat="1" applyFont="1" applyFill="1" applyBorder="1" applyAlignment="1">
      <alignment horizontal="center"/>
    </xf>
    <xf numFmtId="0" fontId="13" fillId="2" borderId="2" xfId="4" applyFont="1" applyFill="1" applyBorder="1"/>
    <xf numFmtId="3" fontId="13" fillId="2" borderId="0" xfId="4" applyNumberFormat="1" applyFont="1" applyFill="1" applyAlignment="1">
      <alignment horizontal="right" wrapText="1"/>
    </xf>
    <xf numFmtId="0" fontId="45" fillId="2" borderId="0" xfId="7" applyFont="1" applyFill="1"/>
    <xf numFmtId="0" fontId="12" fillId="5" borderId="56" xfId="6" applyFont="1" applyFill="1" applyBorder="1"/>
    <xf numFmtId="0" fontId="48" fillId="5" borderId="58" xfId="6" applyFont="1" applyFill="1" applyBorder="1" applyAlignment="1">
      <alignment horizontal="center"/>
    </xf>
    <xf numFmtId="0" fontId="13" fillId="2" borderId="1" xfId="6" applyFont="1" applyFill="1" applyBorder="1"/>
    <xf numFmtId="0" fontId="13" fillId="2" borderId="29" xfId="6" applyFont="1" applyFill="1" applyBorder="1"/>
    <xf numFmtId="9" fontId="13" fillId="2" borderId="31" xfId="6" applyNumberFormat="1" applyFont="1" applyFill="1" applyBorder="1" applyAlignment="1">
      <alignment horizontal="center"/>
    </xf>
    <xf numFmtId="3" fontId="13" fillId="2" borderId="31" xfId="6" applyNumberFormat="1" applyFont="1" applyFill="1" applyBorder="1" applyAlignment="1">
      <alignment horizontal="right" wrapText="1"/>
    </xf>
    <xf numFmtId="3" fontId="10" fillId="2" borderId="0" xfId="4" applyNumberFormat="1" applyFont="1" applyFill="1" applyAlignment="1">
      <alignment horizontal="right" wrapText="1"/>
    </xf>
    <xf numFmtId="0" fontId="10" fillId="2" borderId="0" xfId="4" applyFont="1" applyFill="1" applyAlignment="1">
      <alignment horizontal="right"/>
    </xf>
    <xf numFmtId="0" fontId="50" fillId="9" borderId="0" xfId="1" applyFont="1" applyFill="1" applyAlignment="1">
      <alignment horizontal="left" vertical="center" wrapText="1"/>
    </xf>
    <xf numFmtId="0" fontId="1" fillId="9" borderId="0" xfId="1" applyFont="1" applyFill="1"/>
    <xf numFmtId="0" fontId="51" fillId="9" borderId="0" xfId="1" applyFont="1" applyFill="1" applyAlignment="1">
      <alignment horizontal="left" vertical="center" wrapText="1"/>
    </xf>
    <xf numFmtId="0" fontId="52" fillId="9" borderId="0" xfId="1" applyFont="1" applyFill="1" applyAlignment="1">
      <alignment vertical="top" wrapText="1"/>
    </xf>
    <xf numFmtId="0" fontId="53" fillId="9" borderId="59" xfId="1" applyFont="1" applyFill="1" applyBorder="1" applyAlignment="1">
      <alignment horizontal="left" vertical="center" wrapText="1"/>
    </xf>
    <xf numFmtId="0" fontId="52" fillId="9" borderId="0" xfId="1" applyFont="1" applyFill="1" applyAlignment="1">
      <alignment vertical="center" wrapText="1"/>
    </xf>
    <xf numFmtId="0" fontId="1" fillId="9" borderId="0" xfId="1" applyFont="1" applyFill="1" applyAlignment="1">
      <alignment vertical="center"/>
    </xf>
    <xf numFmtId="0" fontId="54" fillId="9" borderId="64" xfId="13" applyFont="1" applyFill="1" applyBorder="1" applyAlignment="1">
      <alignment horizontal="left" vertical="center" wrapText="1"/>
    </xf>
    <xf numFmtId="0" fontId="54" fillId="9" borderId="65" xfId="13" applyFont="1" applyFill="1" applyBorder="1" applyAlignment="1">
      <alignment horizontal="left" vertical="center" wrapText="1"/>
    </xf>
    <xf numFmtId="0" fontId="54" fillId="9" borderId="60" xfId="13" applyFont="1" applyFill="1" applyBorder="1" applyAlignment="1">
      <alignment horizontal="left" vertical="center" wrapText="1"/>
    </xf>
    <xf numFmtId="0" fontId="55" fillId="9" borderId="0" xfId="1" applyFont="1" applyFill="1" applyAlignment="1">
      <alignment vertical="top"/>
    </xf>
    <xf numFmtId="0" fontId="54" fillId="9" borderId="66" xfId="13" applyFont="1" applyFill="1" applyBorder="1" applyAlignment="1">
      <alignment horizontal="left" vertical="center" wrapText="1"/>
    </xf>
    <xf numFmtId="180" fontId="4" fillId="6" borderId="19" xfId="1" applyNumberFormat="1" applyFill="1" applyBorder="1" applyAlignment="1">
      <alignment horizontal="right"/>
    </xf>
    <xf numFmtId="3" fontId="19" fillId="2" borderId="8" xfId="1" applyNumberFormat="1" applyFont="1" applyFill="1" applyBorder="1" applyAlignment="1">
      <alignment horizontal="right"/>
    </xf>
    <xf numFmtId="0" fontId="19" fillId="2" borderId="4" xfId="1" applyFont="1" applyFill="1" applyBorder="1"/>
    <xf numFmtId="3" fontId="19" fillId="2" borderId="0" xfId="1" applyNumberFormat="1" applyFont="1" applyFill="1" applyAlignment="1">
      <alignment horizontal="right"/>
    </xf>
    <xf numFmtId="9" fontId="19" fillId="2" borderId="0" xfId="1" applyNumberFormat="1" applyFont="1" applyFill="1"/>
    <xf numFmtId="0" fontId="19" fillId="2" borderId="5" xfId="1" applyFont="1" applyFill="1" applyBorder="1"/>
    <xf numFmtId="164" fontId="19" fillId="2" borderId="8" xfId="14" applyNumberFormat="1" applyFont="1" applyFill="1" applyBorder="1" applyAlignment="1">
      <alignment horizontal="right"/>
    </xf>
    <xf numFmtId="164" fontId="13" fillId="9" borderId="5" xfId="1" applyNumberFormat="1" applyFont="1" applyFill="1" applyBorder="1"/>
    <xf numFmtId="179" fontId="13" fillId="2" borderId="53" xfId="11" applyNumberFormat="1" applyFont="1" applyFill="1" applyBorder="1" applyAlignment="1" applyProtection="1">
      <alignment horizontal="right"/>
      <protection locked="0"/>
    </xf>
    <xf numFmtId="0" fontId="13" fillId="2" borderId="9" xfId="4" applyFont="1" applyFill="1" applyBorder="1" applyAlignment="1" applyProtection="1">
      <alignment wrapText="1"/>
      <protection locked="0"/>
    </xf>
    <xf numFmtId="164" fontId="13" fillId="3" borderId="5" xfId="14" applyNumberFormat="1" applyFont="1" applyFill="1" applyBorder="1" applyAlignment="1">
      <alignment horizontal="right" vertical="center"/>
    </xf>
    <xf numFmtId="164" fontId="7" fillId="3" borderId="9" xfId="14" applyNumberFormat="1" applyFont="1" applyFill="1" applyBorder="1" applyAlignment="1">
      <alignment horizontal="right" vertical="center"/>
    </xf>
    <xf numFmtId="164" fontId="13" fillId="3" borderId="5" xfId="14" applyNumberFormat="1" applyFont="1" applyFill="1" applyBorder="1" applyAlignment="1" applyProtection="1">
      <alignment horizontal="right" vertical="center"/>
      <protection locked="0"/>
    </xf>
    <xf numFmtId="164" fontId="7" fillId="3" borderId="14" xfId="14" applyNumberFormat="1" applyFont="1" applyFill="1" applyBorder="1" applyAlignment="1" applyProtection="1">
      <alignment horizontal="right" vertical="center"/>
      <protection locked="0"/>
    </xf>
    <xf numFmtId="177" fontId="10" fillId="14" borderId="60" xfId="7" applyNumberFormat="1" applyFont="1" applyFill="1" applyBorder="1" applyAlignment="1">
      <alignment horizontal="center" vertical="center"/>
    </xf>
    <xf numFmtId="177" fontId="10" fillId="14" borderId="5" xfId="7" applyNumberFormat="1" applyFont="1" applyFill="1" applyBorder="1" applyAlignment="1">
      <alignment horizontal="center" vertical="center"/>
    </xf>
    <xf numFmtId="1" fontId="10" fillId="6" borderId="2" xfId="7" applyNumberFormat="1" applyFont="1" applyFill="1" applyBorder="1" applyAlignment="1">
      <alignment horizontal="center" vertical="center"/>
    </xf>
    <xf numFmtId="177" fontId="10" fillId="6" borderId="69" xfId="7" applyNumberFormat="1" applyFont="1" applyFill="1" applyBorder="1" applyAlignment="1">
      <alignment horizontal="center" vertical="center"/>
    </xf>
    <xf numFmtId="177" fontId="10" fillId="6" borderId="54" xfId="7" applyNumberFormat="1" applyFont="1" applyFill="1" applyBorder="1" applyAlignment="1">
      <alignment horizontal="center" vertical="center"/>
    </xf>
    <xf numFmtId="177" fontId="10" fillId="6" borderId="70" xfId="7" applyNumberFormat="1" applyFont="1" applyFill="1" applyBorder="1" applyAlignment="1">
      <alignment horizontal="center" vertical="center"/>
    </xf>
    <xf numFmtId="176" fontId="10" fillId="6" borderId="29" xfId="7" applyNumberFormat="1" applyFont="1" applyFill="1" applyBorder="1" applyAlignment="1">
      <alignment horizontal="center" vertical="center"/>
    </xf>
    <xf numFmtId="175" fontId="10" fillId="6" borderId="35" xfId="7" applyNumberFormat="1" applyFont="1" applyFill="1" applyBorder="1" applyAlignment="1">
      <alignment horizontal="center" vertical="center"/>
    </xf>
    <xf numFmtId="175" fontId="10" fillId="6" borderId="28" xfId="7" applyNumberFormat="1" applyFont="1" applyFill="1" applyBorder="1" applyAlignment="1">
      <alignment horizontal="center" vertical="center"/>
    </xf>
    <xf numFmtId="175" fontId="10" fillId="6" borderId="45" xfId="7" applyNumberFormat="1" applyFont="1" applyFill="1" applyBorder="1" applyAlignment="1">
      <alignment horizontal="center" vertical="center"/>
    </xf>
    <xf numFmtId="165" fontId="4" fillId="0" borderId="19" xfId="7" applyNumberFormat="1" applyBorder="1" applyAlignment="1">
      <alignment horizontal="center" vertical="center"/>
    </xf>
    <xf numFmtId="164" fontId="4" fillId="0" borderId="19" xfId="14" applyNumberFormat="1" applyFont="1" applyBorder="1" applyAlignment="1">
      <alignment horizontal="center" vertical="center"/>
    </xf>
    <xf numFmtId="164" fontId="4" fillId="0" borderId="22" xfId="14" applyNumberFormat="1" applyFont="1" applyBorder="1" applyAlignment="1">
      <alignment horizontal="center" vertical="center"/>
    </xf>
    <xf numFmtId="0" fontId="13" fillId="0" borderId="8" xfId="4" applyFont="1" applyBorder="1" applyAlignment="1" applyProtection="1">
      <alignment horizontal="right"/>
      <protection locked="0"/>
    </xf>
    <xf numFmtId="0" fontId="19" fillId="2" borderId="8" xfId="1" applyFont="1" applyFill="1" applyBorder="1"/>
    <xf numFmtId="0" fontId="19" fillId="2" borderId="9" xfId="1" applyFont="1" applyFill="1" applyBorder="1"/>
    <xf numFmtId="0" fontId="19" fillId="7" borderId="30" xfId="1" applyFont="1" applyFill="1" applyBorder="1"/>
    <xf numFmtId="0" fontId="19" fillId="7" borderId="31" xfId="1" applyFont="1" applyFill="1" applyBorder="1"/>
    <xf numFmtId="0" fontId="19" fillId="2" borderId="27" xfId="1" applyFont="1" applyFill="1" applyBorder="1" applyAlignment="1">
      <alignment wrapText="1"/>
    </xf>
    <xf numFmtId="0" fontId="19" fillId="2" borderId="28" xfId="1" applyFont="1" applyFill="1" applyBorder="1" applyAlignment="1">
      <alignment wrapText="1"/>
    </xf>
    <xf numFmtId="0" fontId="19" fillId="2" borderId="8" xfId="1" applyFont="1" applyFill="1" applyBorder="1" applyAlignment="1">
      <alignment wrapText="1"/>
    </xf>
    <xf numFmtId="0" fontId="19" fillId="2" borderId="9" xfId="1" applyFont="1" applyFill="1" applyBorder="1" applyAlignment="1">
      <alignment wrapText="1"/>
    </xf>
    <xf numFmtId="0" fontId="19" fillId="2" borderId="8" xfId="1" applyFont="1" applyFill="1" applyBorder="1" applyAlignment="1">
      <alignment horizontal="left" wrapText="1"/>
    </xf>
    <xf numFmtId="0" fontId="19" fillId="2" borderId="9" xfId="1" applyFont="1" applyFill="1" applyBorder="1" applyAlignment="1">
      <alignment horizontal="left"/>
    </xf>
    <xf numFmtId="0" fontId="19" fillId="12" borderId="30" xfId="1" applyFont="1" applyFill="1" applyBorder="1"/>
    <xf numFmtId="0" fontId="19" fillId="12" borderId="31" xfId="1" applyFont="1" applyFill="1" applyBorder="1"/>
    <xf numFmtId="0" fontId="19" fillId="2" borderId="0" xfId="1" applyFont="1" applyFill="1"/>
    <xf numFmtId="0" fontId="19" fillId="2" borderId="55" xfId="1" applyFont="1" applyFill="1" applyBorder="1"/>
    <xf numFmtId="0" fontId="19" fillId="2" borderId="17" xfId="1" applyFont="1" applyFill="1" applyBorder="1"/>
    <xf numFmtId="0" fontId="19" fillId="2" borderId="2" xfId="1" applyFont="1" applyFill="1" applyBorder="1"/>
    <xf numFmtId="0" fontId="19" fillId="2" borderId="3" xfId="1" applyFont="1" applyFill="1" applyBorder="1"/>
    <xf numFmtId="0" fontId="19" fillId="2" borderId="53" xfId="1" applyFont="1" applyFill="1" applyBorder="1"/>
    <xf numFmtId="0" fontId="19" fillId="2" borderId="54" xfId="1" applyFont="1" applyFill="1" applyBorder="1"/>
    <xf numFmtId="0" fontId="19" fillId="2" borderId="27" xfId="1" applyFont="1" applyFill="1" applyBorder="1"/>
    <xf numFmtId="0" fontId="19" fillId="2" borderId="28" xfId="1" applyFont="1" applyFill="1" applyBorder="1"/>
    <xf numFmtId="3" fontId="12" fillId="5" borderId="51" xfId="1" applyNumberFormat="1" applyFont="1" applyFill="1" applyBorder="1" applyAlignment="1">
      <alignment horizontal="left" vertical="center" wrapText="1"/>
    </xf>
    <xf numFmtId="3" fontId="12" fillId="5" borderId="17" xfId="1" applyNumberFormat="1" applyFont="1" applyFill="1" applyBorder="1" applyAlignment="1">
      <alignment horizontal="left" vertical="center" wrapText="1"/>
    </xf>
    <xf numFmtId="1" fontId="9" fillId="3" borderId="36" xfId="6" applyNumberFormat="1" applyFont="1" applyFill="1" applyBorder="1" applyAlignment="1" applyProtection="1">
      <alignment horizontal="left" vertical="center"/>
      <protection locked="0"/>
    </xf>
    <xf numFmtId="1" fontId="9" fillId="3" borderId="68" xfId="6" applyNumberFormat="1" applyFont="1" applyFill="1" applyBorder="1" applyAlignment="1" applyProtection="1">
      <alignment horizontal="left" vertical="center"/>
      <protection locked="0"/>
    </xf>
    <xf numFmtId="0" fontId="2" fillId="15" borderId="59" xfId="7" applyFont="1" applyFill="1" applyBorder="1" applyAlignment="1">
      <alignment horizontal="center" vertical="center"/>
    </xf>
    <xf numFmtId="0" fontId="2" fillId="15" borderId="60" xfId="7" applyFont="1" applyFill="1" applyBorder="1" applyAlignment="1">
      <alignment horizontal="center" vertical="center"/>
    </xf>
    <xf numFmtId="0" fontId="2" fillId="15" borderId="61" xfId="7" applyFont="1" applyFill="1" applyBorder="1" applyAlignment="1">
      <alignment horizontal="center" vertical="center"/>
    </xf>
    <xf numFmtId="44" fontId="2" fillId="15" borderId="59" xfId="9" applyFont="1" applyFill="1" applyBorder="1" applyAlignment="1">
      <alignment horizontal="center" vertical="center"/>
    </xf>
    <xf numFmtId="0" fontId="1" fillId="0" borderId="61" xfId="8" applyBorder="1" applyAlignment="1">
      <alignment horizontal="center" vertical="center"/>
    </xf>
    <xf numFmtId="0" fontId="2" fillId="15" borderId="1" xfId="7" applyFont="1" applyFill="1" applyBorder="1" applyAlignment="1">
      <alignment horizontal="center" vertical="center"/>
    </xf>
    <xf numFmtId="0" fontId="1" fillId="0" borderId="2" xfId="8" applyBorder="1" applyAlignment="1">
      <alignment vertical="center"/>
    </xf>
    <xf numFmtId="0" fontId="1" fillId="0" borderId="3" xfId="8" applyBorder="1" applyAlignment="1">
      <alignment vertical="center"/>
    </xf>
    <xf numFmtId="0" fontId="1" fillId="0" borderId="29" xfId="8" applyBorder="1" applyAlignment="1">
      <alignment vertical="center"/>
    </xf>
    <xf numFmtId="0" fontId="1" fillId="0" borderId="30" xfId="8" applyBorder="1" applyAlignment="1">
      <alignment vertical="center"/>
    </xf>
    <xf numFmtId="0" fontId="1" fillId="0" borderId="31" xfId="8" applyBorder="1" applyAlignment="1">
      <alignment vertical="center"/>
    </xf>
    <xf numFmtId="0" fontId="3" fillId="16" borderId="59" xfId="7" applyFont="1" applyFill="1" applyBorder="1" applyAlignment="1">
      <alignment horizontal="center" vertical="center"/>
    </xf>
    <xf numFmtId="0" fontId="3" fillId="16" borderId="60" xfId="7" applyFont="1" applyFill="1" applyBorder="1" applyAlignment="1">
      <alignment horizontal="center" vertical="center"/>
    </xf>
    <xf numFmtId="0" fontId="3" fillId="16" borderId="61" xfId="7" applyFont="1" applyFill="1" applyBorder="1" applyAlignment="1">
      <alignment horizontal="center" vertical="center"/>
    </xf>
    <xf numFmtId="44" fontId="3" fillId="16" borderId="59" xfId="9" applyFont="1" applyFill="1" applyBorder="1" applyAlignment="1">
      <alignment horizontal="center" vertical="center"/>
    </xf>
    <xf numFmtId="0" fontId="3" fillId="16" borderId="1" xfId="7" applyFont="1" applyFill="1" applyBorder="1" applyAlignment="1">
      <alignment horizontal="center" vertical="center"/>
    </xf>
    <xf numFmtId="0" fontId="1" fillId="0" borderId="3" xfId="8" applyBorder="1"/>
    <xf numFmtId="0" fontId="1" fillId="0" borderId="31" xfId="8" applyBorder="1"/>
    <xf numFmtId="2" fontId="37" fillId="15" borderId="59" xfId="7" applyNumberFormat="1" applyFont="1" applyFill="1" applyBorder="1" applyAlignment="1">
      <alignment horizontal="center" vertical="center"/>
    </xf>
    <xf numFmtId="44" fontId="35" fillId="16" borderId="59" xfId="9" applyFont="1" applyFill="1" applyBorder="1" applyAlignment="1">
      <alignment horizontal="center" vertical="center"/>
    </xf>
    <xf numFmtId="0" fontId="25" fillId="0" borderId="61" xfId="6" applyBorder="1" applyAlignment="1">
      <alignment horizontal="center" vertical="center"/>
    </xf>
    <xf numFmtId="0" fontId="25" fillId="0" borderId="2" xfId="6" applyBorder="1" applyAlignment="1">
      <alignment vertical="center"/>
    </xf>
    <xf numFmtId="0" fontId="25" fillId="0" borderId="3" xfId="6" applyBorder="1" applyAlignment="1">
      <alignment vertical="center"/>
    </xf>
    <xf numFmtId="0" fontId="25" fillId="0" borderId="29" xfId="6" applyBorder="1" applyAlignment="1">
      <alignment vertical="center"/>
    </xf>
    <xf numFmtId="0" fontId="25" fillId="0" borderId="30" xfId="6" applyBorder="1" applyAlignment="1">
      <alignment vertical="center"/>
    </xf>
    <xf numFmtId="0" fontId="25" fillId="0" borderId="31" xfId="6" applyBorder="1" applyAlignment="1">
      <alignment vertical="center"/>
    </xf>
    <xf numFmtId="0" fontId="25" fillId="0" borderId="3" xfId="6" applyBorder="1"/>
    <xf numFmtId="0" fontId="25" fillId="0" borderId="31" xfId="6" applyBorder="1"/>
    <xf numFmtId="0" fontId="33" fillId="14" borderId="56" xfId="7" applyFont="1" applyFill="1" applyBorder="1" applyAlignment="1">
      <alignment horizontal="center" wrapText="1"/>
    </xf>
    <xf numFmtId="0" fontId="33" fillId="14" borderId="57" xfId="7" applyFont="1" applyFill="1" applyBorder="1" applyAlignment="1">
      <alignment horizontal="center" wrapText="1"/>
    </xf>
    <xf numFmtId="0" fontId="33" fillId="14" borderId="58" xfId="7" applyFont="1" applyFill="1" applyBorder="1" applyAlignment="1">
      <alignment horizontal="center" wrapText="1"/>
    </xf>
    <xf numFmtId="0" fontId="33" fillId="14" borderId="1" xfId="7" applyFont="1" applyFill="1" applyBorder="1" applyAlignment="1">
      <alignment horizontal="center" vertical="center" wrapText="1"/>
    </xf>
    <xf numFmtId="0" fontId="4" fillId="0" borderId="2" xfId="7" applyBorder="1" applyAlignment="1">
      <alignment vertical="center"/>
    </xf>
    <xf numFmtId="0" fontId="4" fillId="0" borderId="3" xfId="7" applyBorder="1" applyAlignment="1">
      <alignment vertical="center"/>
    </xf>
    <xf numFmtId="0" fontId="4" fillId="0" borderId="29" xfId="7" applyBorder="1" applyAlignment="1">
      <alignment vertical="center"/>
    </xf>
    <xf numFmtId="0" fontId="4" fillId="0" borderId="30" xfId="7" applyBorder="1" applyAlignment="1">
      <alignment vertical="center"/>
    </xf>
    <xf numFmtId="0" fontId="4" fillId="0" borderId="31" xfId="7" applyBorder="1" applyAlignment="1">
      <alignment vertical="center"/>
    </xf>
    <xf numFmtId="0" fontId="31" fillId="14" borderId="56" xfId="7" applyFont="1" applyFill="1" applyBorder="1" applyAlignment="1">
      <alignment horizontal="center" vertical="center"/>
    </xf>
    <xf numFmtId="0" fontId="42" fillId="0" borderId="57" xfId="7" applyFont="1" applyBorder="1" applyAlignment="1">
      <alignment horizontal="center" vertical="center"/>
    </xf>
    <xf numFmtId="0" fontId="42" fillId="0" borderId="58" xfId="7" applyFont="1" applyBorder="1" applyAlignment="1">
      <alignment horizontal="center" vertical="center"/>
    </xf>
    <xf numFmtId="0" fontId="31" fillId="14" borderId="57" xfId="7" applyFont="1" applyFill="1" applyBorder="1" applyAlignment="1">
      <alignment horizontal="center" vertical="center"/>
    </xf>
    <xf numFmtId="0" fontId="4" fillId="0" borderId="60" xfId="7" applyBorder="1" applyAlignment="1">
      <alignment horizontal="center" vertical="center"/>
    </xf>
    <xf numFmtId="0" fontId="4" fillId="0" borderId="61" xfId="7" applyBorder="1" applyAlignment="1">
      <alignment horizontal="center" vertical="center"/>
    </xf>
    <xf numFmtId="0" fontId="9" fillId="13" borderId="59" xfId="7" applyFont="1" applyFill="1" applyBorder="1" applyAlignment="1">
      <alignment horizontal="center" vertical="center"/>
    </xf>
    <xf numFmtId="0" fontId="14" fillId="13" borderId="60" xfId="7" applyFont="1" applyFill="1" applyBorder="1" applyAlignment="1">
      <alignment horizontal="center" vertical="center"/>
    </xf>
    <xf numFmtId="0" fontId="14" fillId="13" borderId="61" xfId="7" applyFont="1" applyFill="1" applyBorder="1" applyAlignment="1">
      <alignment horizontal="center" vertical="center"/>
    </xf>
    <xf numFmtId="0" fontId="9" fillId="13" borderId="63" xfId="7" applyFont="1" applyFill="1" applyBorder="1" applyAlignment="1">
      <alignment horizontal="center" vertical="center"/>
    </xf>
    <xf numFmtId="0" fontId="25" fillId="0" borderId="60" xfId="6" applyBorder="1" applyAlignment="1">
      <alignment horizontal="center" vertical="center"/>
    </xf>
    <xf numFmtId="0" fontId="32" fillId="0" borderId="57" xfId="8" applyFont="1" applyBorder="1" applyAlignment="1">
      <alignment horizontal="center" vertical="center"/>
    </xf>
    <xf numFmtId="0" fontId="32" fillId="0" borderId="58" xfId="8" applyFont="1" applyBorder="1" applyAlignment="1">
      <alignment horizontal="center" vertical="center"/>
    </xf>
    <xf numFmtId="0" fontId="33" fillId="14" borderId="56" xfId="7" applyFont="1" applyFill="1" applyBorder="1" applyAlignment="1">
      <alignment horizontal="center" vertical="center" wrapText="1"/>
    </xf>
    <xf numFmtId="0" fontId="1" fillId="0" borderId="57" xfId="8" applyBorder="1" applyAlignment="1">
      <alignment vertical="center"/>
    </xf>
    <xf numFmtId="0" fontId="1" fillId="0" borderId="58" xfId="8" applyBorder="1" applyAlignment="1">
      <alignment vertical="center"/>
    </xf>
    <xf numFmtId="0" fontId="3" fillId="13" borderId="59" xfId="7" applyFont="1" applyFill="1" applyBorder="1" applyAlignment="1">
      <alignment horizontal="center" vertical="center"/>
    </xf>
    <xf numFmtId="0" fontId="25" fillId="13" borderId="60" xfId="6" applyFill="1" applyBorder="1" applyAlignment="1">
      <alignment horizontal="center" vertical="center"/>
    </xf>
    <xf numFmtId="0" fontId="25" fillId="13" borderId="61" xfId="6" applyFill="1" applyBorder="1" applyAlignment="1">
      <alignment horizontal="center" vertical="center"/>
    </xf>
    <xf numFmtId="0" fontId="34" fillId="15" borderId="59" xfId="7" applyFont="1" applyFill="1" applyBorder="1" applyAlignment="1">
      <alignment horizontal="center" vertical="center"/>
    </xf>
    <xf numFmtId="0" fontId="38" fillId="15" borderId="60" xfId="6" applyFont="1" applyFill="1" applyBorder="1" applyAlignment="1">
      <alignment horizontal="center" vertical="center"/>
    </xf>
    <xf numFmtId="0" fontId="38" fillId="15" borderId="61" xfId="6" applyFont="1" applyFill="1" applyBorder="1" applyAlignment="1">
      <alignment horizontal="center" vertical="center"/>
    </xf>
  </cellXfs>
  <cellStyles count="15">
    <cellStyle name="Comma" xfId="14" builtinId="3"/>
    <cellStyle name="Comma 2 2" xfId="5" xr:uid="{6E07F3DE-84E6-4F4C-B88E-19BBB6E08048}"/>
    <cellStyle name="Comma 3" xfId="10" xr:uid="{155DB308-A77E-40FC-BDCE-05A9F5AF4A2F}"/>
    <cellStyle name="Comma 4" xfId="2" xr:uid="{385E51DC-E0E6-42DF-BD47-5AF87CDB8610}"/>
    <cellStyle name="Comma 4 2" xfId="12" xr:uid="{E9038019-1CCA-4644-9613-CDCA998F9EAE}"/>
    <cellStyle name="Currency 3" xfId="9" xr:uid="{2BD82C74-2D04-4597-AF1A-AA304D8887A5}"/>
    <cellStyle name="Hyperlink" xfId="13" builtinId="8"/>
    <cellStyle name="Normal" xfId="0" builtinId="0"/>
    <cellStyle name="Normal 2" xfId="1" xr:uid="{DB1912C8-25FA-4AB8-9D2E-D76F6EA5BAE9}"/>
    <cellStyle name="Normal 2 2" xfId="7" xr:uid="{12905FB9-626B-42F8-80CB-0B84F0EEEF40}"/>
    <cellStyle name="Normal 3" xfId="6" xr:uid="{A73027B2-5DCE-4706-AFF8-5D0C0E75CFCF}"/>
    <cellStyle name="Normal 6" xfId="8" xr:uid="{5FA74091-B6CA-455B-8A89-4E1C530198D2}"/>
    <cellStyle name="Normal_RETAIL AND SAFETY  KPIs FULL YEAR VERIFICATION ISSUED" xfId="4" xr:uid="{90184FED-53DC-4597-A24D-1DC68D2320A6}"/>
    <cellStyle name="Percent 2 2" xfId="11" xr:uid="{2C269F87-6B2F-4FD3-883F-6DBD2B283E08}"/>
    <cellStyle name="Percent 3" xfId="3" xr:uid="{7E78B768-D379-4AA6-9D96-A36EB7082AB9}"/>
  </cellStyles>
  <dxfs count="0"/>
  <tableStyles count="0" defaultTableStyle="TableStyleMedium2" defaultPivotStyle="PivotStyleLight16"/>
  <colors>
    <mruColors>
      <color rgb="FFA2B2C8"/>
      <color rgb="FF0097A9"/>
      <color rgb="FF6BC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0</xdr:rowOff>
    </xdr:from>
    <xdr:to>
      <xdr:col>1</xdr:col>
      <xdr:colOff>6901411</xdr:colOff>
      <xdr:row>12</xdr:row>
      <xdr:rowOff>154132</xdr:rowOff>
    </xdr:to>
    <xdr:pic>
      <xdr:nvPicPr>
        <xdr:cNvPr id="2" name="Picture 1" descr="Logo lockup">
          <a:extLst>
            <a:ext uri="{FF2B5EF4-FFF2-40B4-BE49-F238E27FC236}">
              <a16:creationId xmlns:a16="http://schemas.microsoft.com/office/drawing/2014/main" id="{4CA0BA7F-FA4A-427B-9A37-DBDD52526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0"/>
          <a:ext cx="7277966" cy="2348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36309/AppData/Local/Microsoft/Windows/Temporary%20Internet%20Files/Content.Outlook/DKDN31PS/SSE_CMUK05_Appendix1_ES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DPDeflator"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ams/GBCapacityMarket/Shared%20Documents/General/Investor%20Relations%20Spreadsheets/Auctions/SUMMARY%20-%20SSE%20outcome%20from%20all%20GB%20auctions%20-%20I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ams/GBCapacityMarket/Shared%20Documents/General/Auctions/SUMMARY%20-%20SSE%20outcome%20from%20all%20GB%20auctions%20-%20IM.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ssecom.sharepoint.com/teams/corporate-ir-results/IRCA-Renewables/IRCA%20Renewables/FY22_23%20results%20materials/FY23%20-%20Renewables%20KPIs.xlsx" TargetMode="External"/><Relationship Id="rId1" Type="http://schemas.openxmlformats.org/officeDocument/2006/relationships/externalLinkPath" Target="/teams/corporate-ir-results/IRCA-Renewables/IRCA%20Renewables/FY22_23%20results%20materials/FY23%20-%20Renewables%20K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structions"/>
      <sheetName val="ESOS Energy"/>
      <sheetName val="ESOS Boundary"/>
      <sheetName val="OutputsforEIR"/>
      <sheetName val="Emissions report inc Graphs"/>
      <sheetName val="Summarydata"/>
      <sheetName val="Emissionsource1"/>
      <sheetName val="Emissionsource2"/>
      <sheetName val="Emissionsource3"/>
      <sheetName val="de minim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Deflat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Financial Year Revenues"/>
      <sheetName val="Investor Relations Spreadsheet"/>
      <sheetName val="Insurance"/>
      <sheetName val="Adjusted t-4 Clearing Prices"/>
      <sheetName val="Estimated Clearing Price"/>
      <sheetName val="T-4 2025-26"/>
      <sheetName val="T-4 2024-25"/>
      <sheetName val="T-4 2023-24"/>
      <sheetName val="T-1 2022-23"/>
      <sheetName val="T-3 2022-23"/>
      <sheetName val="T-1 2021-22"/>
      <sheetName val="T-4 2021-22"/>
      <sheetName val="T-1 2020-21"/>
      <sheetName val="T-4 2020-21"/>
      <sheetName val="T-1 2019-20"/>
      <sheetName val="T-4 2019-20"/>
      <sheetName val="T-1 2018-19"/>
      <sheetName val="T-4 2018-19"/>
      <sheetName val="Early Auction 2017-18"/>
      <sheetName val="IR Spreadsheet - GB"/>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Financial Year Revenues"/>
      <sheetName val="Investor Relations Spreadsheet"/>
      <sheetName val="Insurance"/>
      <sheetName val="Adjusted t-4 Clearing Prices"/>
      <sheetName val="Estimated Clearing Price"/>
      <sheetName val="T-4 2025-26"/>
      <sheetName val="T-4 2024-25"/>
      <sheetName val="T-4 2023-24"/>
      <sheetName val="T-1 2022-23"/>
      <sheetName val="T-3 2022-23"/>
      <sheetName val="T-1 2021-22"/>
      <sheetName val="T-4 2021-22"/>
      <sheetName val="T-1 2020-21"/>
      <sheetName val="T-4 2020-21"/>
      <sheetName val="T-1 2019-20"/>
      <sheetName val="T-4 2019-20"/>
      <sheetName val="T-1 2018-19"/>
      <sheetName val="T-4 2018-19"/>
      <sheetName val="Early Auction 2017-18"/>
      <sheetName val="IR Spreadsheet - GB"/>
    </sheetNames>
    <sheetDataSet>
      <sheetData sheetId="0">
        <row r="83">
          <cell r="H83">
            <v>840.01599999999962</v>
          </cell>
          <cell r="I83">
            <v>5838111.2000000002</v>
          </cell>
          <cell r="L83">
            <v>846.81399999999974</v>
          </cell>
          <cell r="U83">
            <v>854.62399999999968</v>
          </cell>
          <cell r="AE83">
            <v>872.64599999999973</v>
          </cell>
          <cell r="AP83">
            <v>805.59900000000005</v>
          </cell>
          <cell r="AV83">
            <v>74.966000000000008</v>
          </cell>
          <cell r="BA83">
            <v>888.5294964000002</v>
          </cell>
          <cell r="BG83">
            <v>0</v>
          </cell>
          <cell r="BL83">
            <v>888.5294964000002</v>
          </cell>
          <cell r="BR83">
            <v>892.69674999999995</v>
          </cell>
          <cell r="BX83">
            <v>914.4839999999997</v>
          </cell>
        </row>
        <row r="126">
          <cell r="H126">
            <v>4779.8399999999992</v>
          </cell>
          <cell r="I126">
            <v>29158672.875000004</v>
          </cell>
          <cell r="L126">
            <v>4736.0389999999998</v>
          </cell>
          <cell r="Q126">
            <v>1044.7719999999999</v>
          </cell>
          <cell r="U126">
            <v>3416.9920000000002</v>
          </cell>
          <cell r="AE126">
            <v>4577.0360000000001</v>
          </cell>
          <cell r="AP126">
            <v>4493.741</v>
          </cell>
          <cell r="AV126">
            <v>0</v>
          </cell>
          <cell r="AW126">
            <v>0</v>
          </cell>
          <cell r="BA126">
            <v>3024.2370000000001</v>
          </cell>
          <cell r="BG126">
            <v>2293.2660000000001</v>
          </cell>
          <cell r="BL126">
            <v>3827.5370000000003</v>
          </cell>
          <cell r="BR126">
            <v>3870.3340000000003</v>
          </cell>
          <cell r="BS126">
            <v>57844701</v>
          </cell>
          <cell r="BX126">
            <v>4632.8990000000003</v>
          </cell>
          <cell r="BY126">
            <v>111942462.375</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IGN-OFF"/>
      <sheetName val="Q3 backup "/>
      <sheetName val="Workings &amp; Notes"/>
      <sheetName val="Renewable Capacity"/>
      <sheetName val="Renewable output"/>
      <sheetName val="Sheet2"/>
      <sheetName val="Sheet1"/>
      <sheetName val="Hedging position"/>
      <sheetName val="Volume Rec to Finance"/>
      <sheetName val="Gen Ops Rec"/>
      <sheetName val="Hydro Storage"/>
      <sheetName val="Weather Data"/>
      <sheetName val="Wind Assets"/>
      <sheetName val="Hydro Assets"/>
      <sheetName val="Ren. Output"/>
      <sheetName val="Ren. Pipeline"/>
      <sheetName val="ROI Cap Payments"/>
      <sheetName val="GB Cap Payments "/>
    </sheetNames>
    <sheetDataSet>
      <sheetData sheetId="0" refreshError="1"/>
      <sheetData sheetId="1" refreshError="1"/>
      <sheetData sheetId="2" refreshError="1"/>
      <sheetData sheetId="3" refreshError="1"/>
      <sheetData sheetId="4">
        <row r="46">
          <cell r="I46">
            <v>34.5</v>
          </cell>
          <cell r="K46">
            <v>20.7</v>
          </cell>
        </row>
        <row r="80">
          <cell r="C80">
            <v>758.3</v>
          </cell>
        </row>
        <row r="81">
          <cell r="C81">
            <v>742.2</v>
          </cell>
        </row>
        <row r="84">
          <cell r="C84">
            <v>345.3</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846D1-DA2D-4250-A38A-EDF0EEE3537A}">
  <sheetPr>
    <tabColor rgb="FFA2B2C8"/>
  </sheetPr>
  <dimension ref="B13:X32"/>
  <sheetViews>
    <sheetView tabSelected="1" zoomScaleNormal="100" workbookViewId="0"/>
  </sheetViews>
  <sheetFormatPr defaultColWidth="7.625" defaultRowHeight="14.25"/>
  <cols>
    <col min="1" max="1" width="7.625" style="762"/>
    <col min="2" max="2" width="111.375" style="762" customWidth="1"/>
    <col min="3" max="4" width="36.875" style="762" customWidth="1"/>
    <col min="5" max="22" width="7.875" style="762" customWidth="1"/>
    <col min="23" max="16384" width="7.625" style="762"/>
  </cols>
  <sheetData>
    <row r="13" spans="2:2" ht="55.5" customHeight="1">
      <c r="B13" s="761" t="s">
        <v>552</v>
      </c>
    </row>
    <row r="14" spans="2:2" ht="20.25">
      <c r="B14" s="763" t="s">
        <v>563</v>
      </c>
    </row>
    <row r="15" spans="2:2" ht="20.25">
      <c r="B15" s="763" t="s">
        <v>553</v>
      </c>
    </row>
    <row r="16" spans="2:2" ht="20.25">
      <c r="B16" s="763" t="s">
        <v>554</v>
      </c>
    </row>
    <row r="17" spans="2:24" ht="14.1" customHeight="1" thickBot="1">
      <c r="B17" s="764"/>
      <c r="C17" s="764"/>
      <c r="D17" s="764"/>
      <c r="E17" s="764"/>
      <c r="F17" s="764"/>
      <c r="G17" s="764"/>
      <c r="H17" s="764"/>
      <c r="I17" s="764"/>
      <c r="J17" s="764"/>
      <c r="K17" s="764"/>
      <c r="L17" s="764"/>
      <c r="M17" s="764"/>
      <c r="N17" s="764"/>
      <c r="O17" s="764"/>
      <c r="P17" s="764"/>
      <c r="Q17" s="764"/>
      <c r="R17" s="764"/>
      <c r="S17" s="764"/>
      <c r="T17" s="764"/>
      <c r="U17" s="764"/>
      <c r="V17" s="764"/>
      <c r="W17" s="764"/>
      <c r="X17" s="764"/>
    </row>
    <row r="18" spans="2:24" s="767" customFormat="1" ht="49.5" customHeight="1" thickBot="1">
      <c r="B18" s="765" t="s">
        <v>555</v>
      </c>
      <c r="C18" s="766"/>
      <c r="D18" s="766"/>
    </row>
    <row r="19" spans="2:24" s="767" customFormat="1" ht="30" customHeight="1">
      <c r="B19" s="768" t="s">
        <v>556</v>
      </c>
      <c r="C19" s="766"/>
      <c r="D19" s="766"/>
    </row>
    <row r="20" spans="2:24" s="767" customFormat="1" ht="30" customHeight="1">
      <c r="B20" s="769" t="s">
        <v>557</v>
      </c>
      <c r="C20" s="766"/>
      <c r="D20" s="766"/>
    </row>
    <row r="21" spans="2:24" s="767" customFormat="1" ht="30" customHeight="1">
      <c r="B21" s="770" t="s">
        <v>558</v>
      </c>
      <c r="C21" s="766"/>
      <c r="D21" s="766"/>
    </row>
    <row r="22" spans="2:24" s="767" customFormat="1" ht="30" customHeight="1">
      <c r="B22" s="769" t="s">
        <v>559</v>
      </c>
      <c r="C22" s="766"/>
      <c r="D22" s="766"/>
    </row>
    <row r="23" spans="2:24" s="767" customFormat="1" ht="30" customHeight="1">
      <c r="B23" s="769" t="s">
        <v>606</v>
      </c>
      <c r="C23" s="766"/>
      <c r="D23" s="766"/>
    </row>
    <row r="24" spans="2:24" s="767" customFormat="1" ht="30" customHeight="1">
      <c r="B24" s="769" t="s">
        <v>560</v>
      </c>
      <c r="C24" s="766"/>
      <c r="D24" s="766"/>
    </row>
    <row r="25" spans="2:24" s="767" customFormat="1" ht="30" customHeight="1">
      <c r="B25" s="769" t="s">
        <v>561</v>
      </c>
      <c r="C25" s="766"/>
      <c r="D25" s="766"/>
    </row>
    <row r="26" spans="2:24" s="767" customFormat="1" ht="30" customHeight="1" thickBot="1">
      <c r="B26" s="772" t="s">
        <v>562</v>
      </c>
      <c r="C26" s="766"/>
      <c r="D26" s="766"/>
    </row>
    <row r="27" spans="2:24" ht="14.1" customHeight="1">
      <c r="B27" s="764"/>
      <c r="C27" s="764"/>
      <c r="D27" s="764"/>
      <c r="E27" s="764"/>
      <c r="F27" s="764"/>
      <c r="G27" s="764"/>
      <c r="H27" s="764"/>
      <c r="I27" s="764"/>
      <c r="J27" s="764"/>
      <c r="K27" s="764"/>
      <c r="L27" s="764"/>
      <c r="M27" s="764"/>
      <c r="N27" s="764"/>
      <c r="O27" s="764"/>
      <c r="P27" s="764"/>
      <c r="Q27" s="764"/>
      <c r="R27" s="764"/>
      <c r="S27" s="764"/>
      <c r="T27" s="764"/>
      <c r="U27" s="764"/>
      <c r="V27" s="764"/>
      <c r="W27" s="764"/>
      <c r="X27" s="764"/>
    </row>
    <row r="28" spans="2:24" ht="14.1" customHeight="1">
      <c r="B28" s="764"/>
      <c r="C28" s="764"/>
      <c r="D28" s="764"/>
      <c r="E28" s="764"/>
      <c r="F28" s="764"/>
      <c r="G28" s="764"/>
      <c r="H28" s="764"/>
      <c r="I28" s="764"/>
      <c r="J28" s="764"/>
      <c r="K28" s="764"/>
      <c r="L28" s="764"/>
      <c r="M28" s="764"/>
      <c r="N28" s="764"/>
      <c r="O28" s="764"/>
      <c r="P28" s="764"/>
      <c r="Q28" s="764"/>
      <c r="R28" s="764"/>
      <c r="S28" s="764"/>
      <c r="T28" s="764"/>
      <c r="U28" s="764"/>
      <c r="V28" s="764"/>
      <c r="W28" s="764"/>
      <c r="X28" s="764"/>
    </row>
    <row r="29" spans="2:24" ht="14.1" customHeight="1">
      <c r="B29" s="764"/>
      <c r="C29" s="764"/>
      <c r="D29" s="764"/>
      <c r="E29" s="764"/>
      <c r="F29" s="764"/>
      <c r="G29" s="764"/>
      <c r="H29" s="764"/>
      <c r="I29" s="764"/>
      <c r="J29" s="764"/>
      <c r="K29" s="764"/>
      <c r="L29" s="764"/>
      <c r="M29" s="764"/>
      <c r="N29" s="764"/>
      <c r="O29" s="764"/>
      <c r="P29" s="764"/>
      <c r="Q29" s="764"/>
      <c r="R29" s="764"/>
      <c r="S29" s="764"/>
      <c r="T29" s="764"/>
      <c r="U29" s="764"/>
      <c r="V29" s="764"/>
      <c r="W29" s="764"/>
      <c r="X29" s="764"/>
    </row>
    <row r="30" spans="2:24" ht="14.1" customHeight="1">
      <c r="B30" s="764"/>
      <c r="C30" s="764"/>
      <c r="D30" s="764"/>
      <c r="E30" s="764"/>
      <c r="F30" s="764"/>
      <c r="G30" s="764"/>
      <c r="H30" s="764"/>
      <c r="I30" s="764"/>
      <c r="J30" s="764"/>
      <c r="K30" s="764"/>
      <c r="L30" s="764"/>
      <c r="M30" s="764"/>
      <c r="N30" s="764"/>
      <c r="O30" s="764"/>
      <c r="P30" s="764"/>
      <c r="Q30" s="764"/>
      <c r="R30" s="764"/>
      <c r="S30" s="764"/>
      <c r="T30" s="764"/>
      <c r="U30" s="764"/>
      <c r="V30" s="764"/>
      <c r="W30" s="764"/>
      <c r="X30" s="764"/>
    </row>
    <row r="31" spans="2:24" ht="27" customHeight="1">
      <c r="B31" s="771"/>
      <c r="C31" s="764"/>
      <c r="D31" s="764"/>
      <c r="E31" s="764"/>
      <c r="F31" s="764"/>
      <c r="G31" s="764"/>
      <c r="H31" s="764"/>
      <c r="I31" s="764"/>
      <c r="J31" s="764"/>
      <c r="K31" s="764"/>
      <c r="L31" s="764"/>
      <c r="M31" s="764"/>
      <c r="N31" s="764"/>
      <c r="O31" s="764"/>
      <c r="P31" s="764"/>
      <c r="Q31" s="764"/>
      <c r="R31" s="764"/>
      <c r="S31" s="764"/>
      <c r="T31" s="764"/>
      <c r="U31" s="764"/>
      <c r="V31" s="764"/>
      <c r="W31" s="764"/>
      <c r="X31" s="764"/>
    </row>
    <row r="32" spans="2:24" ht="14.1" customHeight="1">
      <c r="B32" s="764"/>
      <c r="C32" s="764"/>
      <c r="D32" s="764"/>
      <c r="E32" s="764"/>
      <c r="F32" s="764"/>
      <c r="G32" s="764"/>
      <c r="H32" s="764"/>
      <c r="I32" s="764"/>
      <c r="J32" s="764"/>
      <c r="K32" s="764"/>
      <c r="L32" s="764"/>
      <c r="M32" s="764"/>
      <c r="N32" s="764"/>
      <c r="O32" s="764"/>
      <c r="P32" s="764"/>
      <c r="Q32" s="764"/>
      <c r="R32" s="764"/>
      <c r="S32" s="764"/>
      <c r="T32" s="764"/>
      <c r="U32" s="764"/>
      <c r="V32" s="764"/>
      <c r="W32" s="764"/>
      <c r="X32" s="764"/>
    </row>
  </sheetData>
  <hyperlinks>
    <hyperlink ref="B19" location="'Wind Assets'!A1" display="SSE Renewables - Wind asset list" xr:uid="{642C7DED-7280-48BE-940D-07421F40FD81}"/>
    <hyperlink ref="B20" location="'Hydro Assets'!A1" display="SSE Renewables - Hydro asset list" xr:uid="{FA589D3E-9302-4D35-86C6-391E6C1F678F}"/>
    <hyperlink ref="B21" location="'Ren. Output'!A1" display="SSE Renewables output" xr:uid="{09F7700E-740E-427E-AE3F-82F1CC367105}"/>
    <hyperlink ref="B22" location="'Ren. Pipeline'!A1" display="SSE Renewables project pipeline" xr:uid="{2203384D-ABC2-434B-95C0-7F135032EBA4}"/>
    <hyperlink ref="B24" location="'Thermal Output'!A1" display="SSE Thermal output" xr:uid="{626F0162-1B1B-4058-8923-A47CC40C5EC1}"/>
    <hyperlink ref="B26" location="'Ire. Cap. Payments'!A1" display="Irish Capacity Market contract payments " xr:uid="{00CB2C28-F114-41CF-9A98-1061C9AACFE8}"/>
    <hyperlink ref="B25" location="'GB Cap. Payments '!A1" display="GB Capacity Market contract payments" xr:uid="{1DA6F1B2-B260-4A9D-A606-5D5BEFC6744C}"/>
    <hyperlink ref="B23" location="'Thermal Assets &amp; Pipeline'!A1" display="SSE Thermal asset list and pipeline" xr:uid="{B7D23397-BFEA-44B0-84AA-7812F3B43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B114D-EFFA-4270-ACE2-53D6BBE7F06E}">
  <sheetPr>
    <tabColor rgb="FF0097A9"/>
    <pageSetUpPr fitToPage="1"/>
  </sheetPr>
  <dimension ref="B1:DJ77"/>
  <sheetViews>
    <sheetView zoomScaleNormal="100" zoomScaleSheetLayoutView="70" workbookViewId="0">
      <pane ySplit="11" topLeftCell="A54" activePane="bottomLeft" state="frozen"/>
      <selection pane="bottomLeft"/>
    </sheetView>
  </sheetViews>
  <sheetFormatPr defaultColWidth="7.625" defaultRowHeight="15"/>
  <cols>
    <col min="1" max="1" width="3.125" style="4" customWidth="1"/>
    <col min="2" max="2" width="19.75" style="1" customWidth="1"/>
    <col min="3" max="3" width="12.5" style="1" customWidth="1"/>
    <col min="4" max="4" width="8.75" style="1" customWidth="1"/>
    <col min="5" max="5" width="8.125" style="2" customWidth="1"/>
    <col min="6" max="6" width="8.375" style="3" customWidth="1"/>
    <col min="7" max="7" width="8.25" style="3" customWidth="1"/>
    <col min="8" max="8" width="9.625" style="3" customWidth="1"/>
    <col min="9" max="9" width="22.75" style="3" customWidth="1"/>
    <col min="10" max="10" width="9.875" style="3" customWidth="1"/>
    <col min="11" max="11" width="14.875" style="4" customWidth="1"/>
    <col min="12" max="12" width="12.375" style="5" customWidth="1"/>
    <col min="13" max="13" width="8.375" style="4" customWidth="1"/>
    <col min="14" max="14" width="10.625" style="4" bestFit="1" customWidth="1"/>
    <col min="15" max="15" width="8.375" style="4" customWidth="1"/>
    <col min="16" max="16" width="9" style="4" customWidth="1"/>
    <col min="17" max="17" width="8.625" style="4" customWidth="1"/>
    <col min="18" max="18" width="40.5" style="4" customWidth="1"/>
    <col min="19" max="16384" width="7.625" style="4"/>
  </cols>
  <sheetData>
    <row r="1" spans="2:114" ht="15.75" thickBot="1"/>
    <row r="2" spans="2:114" ht="22.5" customHeight="1">
      <c r="B2" s="6" t="s">
        <v>0</v>
      </c>
      <c r="C2" s="7"/>
      <c r="D2" s="7"/>
      <c r="E2" s="7"/>
      <c r="F2" s="8"/>
      <c r="L2" s="9"/>
      <c r="M2" s="10"/>
    </row>
    <row r="3" spans="2:114" ht="18.399999999999999" customHeight="1">
      <c r="B3" s="11" t="s">
        <v>564</v>
      </c>
      <c r="C3" s="12"/>
      <c r="D3" s="12"/>
      <c r="E3" s="12"/>
      <c r="F3" s="13"/>
      <c r="L3" s="9"/>
      <c r="M3" s="10"/>
      <c r="O3" s="14"/>
    </row>
    <row r="4" spans="2:114" ht="18.399999999999999" customHeight="1">
      <c r="B4" s="15"/>
      <c r="C4" s="16" t="s">
        <v>1</v>
      </c>
      <c r="D4" s="17" t="s">
        <v>2</v>
      </c>
      <c r="E4" s="17" t="s">
        <v>3</v>
      </c>
      <c r="F4" s="18" t="s">
        <v>4</v>
      </c>
      <c r="G4" s="19"/>
      <c r="L4" s="9"/>
      <c r="M4" s="10"/>
    </row>
    <row r="5" spans="2:114" ht="18.399999999999999" customHeight="1">
      <c r="B5" s="20" t="s">
        <v>5</v>
      </c>
      <c r="C5" s="21">
        <f>SUM(H12:H33)</f>
        <v>1285.4691500000001</v>
      </c>
      <c r="D5" s="22">
        <f>SUM(K12:K33)</f>
        <v>1247.4691499999999</v>
      </c>
      <c r="E5" s="22">
        <v>0</v>
      </c>
      <c r="F5" s="23">
        <v>0</v>
      </c>
      <c r="I5" s="24"/>
      <c r="L5" s="9"/>
      <c r="M5" s="10"/>
    </row>
    <row r="6" spans="2:114" ht="18.399999999999999" customHeight="1">
      <c r="B6" s="20" t="s">
        <v>6</v>
      </c>
      <c r="C6" s="21">
        <f>SUM(H34:H38)</f>
        <v>117.1</v>
      </c>
      <c r="D6" s="22">
        <f>SUM(K34:K38)</f>
        <v>117.1</v>
      </c>
      <c r="E6" s="22">
        <v>0</v>
      </c>
      <c r="F6" s="23">
        <v>0</v>
      </c>
      <c r="I6" s="24"/>
      <c r="K6" s="10"/>
      <c r="L6" s="9"/>
      <c r="M6" s="10"/>
    </row>
    <row r="7" spans="2:114">
      <c r="B7" s="20" t="s">
        <v>7</v>
      </c>
      <c r="C7" s="21">
        <f>SUM(H39:H63)</f>
        <v>566.78</v>
      </c>
      <c r="D7" s="22">
        <v>0</v>
      </c>
      <c r="E7" s="22">
        <v>0</v>
      </c>
      <c r="F7" s="23">
        <f>SUM(P39:P63)</f>
        <v>433.14999999999992</v>
      </c>
      <c r="I7" s="24"/>
      <c r="K7" s="10"/>
      <c r="L7" s="9"/>
      <c r="M7" s="10"/>
    </row>
    <row r="8" spans="2:114">
      <c r="B8" s="20" t="s">
        <v>8</v>
      </c>
      <c r="C8" s="21">
        <f>SUM(H64:H66)</f>
        <v>1013.95</v>
      </c>
      <c r="D8" s="22">
        <f>SUM(K66)</f>
        <v>252</v>
      </c>
      <c r="E8" s="22">
        <f>SUM(M64:M65)</f>
        <v>457.20000000000005</v>
      </c>
      <c r="F8" s="23">
        <v>0</v>
      </c>
      <c r="I8" s="24"/>
    </row>
    <row r="9" spans="2:114" ht="15.75" thickBot="1">
      <c r="B9" s="25" t="s">
        <v>9</v>
      </c>
      <c r="C9" s="26">
        <f>SUM(C5:C8)</f>
        <v>2983.2991499999998</v>
      </c>
      <c r="D9" s="27">
        <f>SUM(D5:D8)</f>
        <v>1616.5691499999998</v>
      </c>
      <c r="E9" s="27">
        <f>SUM(E5:E8)</f>
        <v>457.20000000000005</v>
      </c>
      <c r="F9" s="28">
        <f>SUM(F5:F8)</f>
        <v>433.14999999999992</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2:114" ht="15.75" thickBot="1"/>
    <row r="11" spans="2:114" ht="39" customHeight="1">
      <c r="B11" s="29" t="s">
        <v>10</v>
      </c>
      <c r="C11" s="30" t="s">
        <v>11</v>
      </c>
      <c r="D11" s="30" t="s">
        <v>12</v>
      </c>
      <c r="E11" s="30" t="s">
        <v>13</v>
      </c>
      <c r="F11" s="30" t="s">
        <v>14</v>
      </c>
      <c r="G11" s="30" t="s">
        <v>15</v>
      </c>
      <c r="H11" s="30" t="s">
        <v>16</v>
      </c>
      <c r="I11" s="30" t="s">
        <v>17</v>
      </c>
      <c r="J11" s="30" t="s">
        <v>18</v>
      </c>
      <c r="K11" s="30" t="s">
        <v>19</v>
      </c>
      <c r="L11" s="30" t="s">
        <v>20</v>
      </c>
      <c r="M11" s="30" t="s">
        <v>21</v>
      </c>
      <c r="N11" s="30" t="s">
        <v>22</v>
      </c>
      <c r="O11" s="30" t="s">
        <v>23</v>
      </c>
      <c r="P11" s="30" t="s">
        <v>24</v>
      </c>
      <c r="Q11" s="30" t="s">
        <v>25</v>
      </c>
      <c r="R11" s="31" t="s">
        <v>26</v>
      </c>
    </row>
    <row r="12" spans="2:114">
      <c r="B12" s="32" t="s">
        <v>27</v>
      </c>
      <c r="C12" s="33" t="s">
        <v>28</v>
      </c>
      <c r="D12" s="33" t="s">
        <v>29</v>
      </c>
      <c r="E12" s="34">
        <v>38</v>
      </c>
      <c r="F12" s="35">
        <v>19</v>
      </c>
      <c r="G12" s="36">
        <v>1</v>
      </c>
      <c r="H12" s="37">
        <f t="shared" ref="H12:H64" si="0">G12*E12</f>
        <v>38</v>
      </c>
      <c r="I12" s="36" t="s">
        <v>30</v>
      </c>
      <c r="J12" s="36" t="s">
        <v>31</v>
      </c>
      <c r="K12" s="38">
        <f>H12</f>
        <v>38</v>
      </c>
      <c r="L12" s="39">
        <v>47652</v>
      </c>
      <c r="M12" s="40" t="s">
        <v>30</v>
      </c>
      <c r="N12" s="40" t="s">
        <v>30</v>
      </c>
      <c r="O12" s="40" t="s">
        <v>30</v>
      </c>
      <c r="P12" s="40">
        <v>0</v>
      </c>
      <c r="Q12" s="40" t="s">
        <v>30</v>
      </c>
      <c r="R12" s="41"/>
    </row>
    <row r="13" spans="2:114">
      <c r="B13" s="32" t="s">
        <v>32</v>
      </c>
      <c r="C13" s="33" t="s">
        <v>28</v>
      </c>
      <c r="D13" s="33" t="s">
        <v>29</v>
      </c>
      <c r="E13" s="34">
        <v>19.5</v>
      </c>
      <c r="F13" s="35">
        <v>15</v>
      </c>
      <c r="G13" s="36">
        <v>1</v>
      </c>
      <c r="H13" s="37">
        <f t="shared" si="0"/>
        <v>19.5</v>
      </c>
      <c r="I13" s="36" t="s">
        <v>30</v>
      </c>
      <c r="J13" s="36" t="s">
        <v>31</v>
      </c>
      <c r="K13" s="38">
        <f>H13</f>
        <v>19.5</v>
      </c>
      <c r="L13" s="39">
        <v>46477</v>
      </c>
      <c r="M13" s="40" t="s">
        <v>30</v>
      </c>
      <c r="N13" s="40" t="s">
        <v>30</v>
      </c>
      <c r="O13" s="40" t="s">
        <v>30</v>
      </c>
      <c r="P13" s="40">
        <v>0</v>
      </c>
      <c r="Q13" s="40" t="s">
        <v>30</v>
      </c>
      <c r="R13" s="41"/>
    </row>
    <row r="14" spans="2:114" s="48" customFormat="1">
      <c r="B14" s="42" t="s">
        <v>33</v>
      </c>
      <c r="C14" s="43" t="s">
        <v>28</v>
      </c>
      <c r="D14" s="33" t="s">
        <v>29</v>
      </c>
      <c r="E14" s="44">
        <v>9.1</v>
      </c>
      <c r="F14" s="45">
        <v>7</v>
      </c>
      <c r="G14" s="46">
        <v>1</v>
      </c>
      <c r="H14" s="37">
        <f t="shared" si="0"/>
        <v>9.1</v>
      </c>
      <c r="I14" s="46" t="s">
        <v>30</v>
      </c>
      <c r="J14" s="36" t="s">
        <v>31</v>
      </c>
      <c r="K14" s="38">
        <f>H14</f>
        <v>9.1</v>
      </c>
      <c r="L14" s="39">
        <v>48398</v>
      </c>
      <c r="M14" s="40" t="s">
        <v>30</v>
      </c>
      <c r="N14" s="40" t="s">
        <v>30</v>
      </c>
      <c r="O14" s="40" t="s">
        <v>30</v>
      </c>
      <c r="P14" s="40">
        <v>0</v>
      </c>
      <c r="Q14" s="40" t="s">
        <v>30</v>
      </c>
      <c r="R14" s="47"/>
    </row>
    <row r="15" spans="2:114">
      <c r="B15" s="49" t="s">
        <v>34</v>
      </c>
      <c r="C15" s="50" t="s">
        <v>28</v>
      </c>
      <c r="D15" s="33" t="s">
        <v>29</v>
      </c>
      <c r="E15" s="51">
        <v>108</v>
      </c>
      <c r="F15" s="52">
        <v>32</v>
      </c>
      <c r="G15" s="53">
        <v>1</v>
      </c>
      <c r="H15" s="37">
        <f t="shared" si="0"/>
        <v>108</v>
      </c>
      <c r="I15" s="53" t="s">
        <v>30</v>
      </c>
      <c r="J15" s="36" t="s">
        <v>31</v>
      </c>
      <c r="K15" s="38">
        <f>H15</f>
        <v>108</v>
      </c>
      <c r="L15" s="39">
        <v>50101</v>
      </c>
      <c r="M15" s="40" t="s">
        <v>30</v>
      </c>
      <c r="N15" s="40" t="s">
        <v>30</v>
      </c>
      <c r="O15" s="40" t="s">
        <v>30</v>
      </c>
      <c r="P15" s="40">
        <v>0</v>
      </c>
      <c r="Q15" s="40" t="s">
        <v>30</v>
      </c>
      <c r="R15" s="41" t="s">
        <v>35</v>
      </c>
    </row>
    <row r="16" spans="2:114">
      <c r="B16" s="54" t="s">
        <v>36</v>
      </c>
      <c r="C16" s="55" t="s">
        <v>28</v>
      </c>
      <c r="D16" s="33" t="s">
        <v>29</v>
      </c>
      <c r="E16" s="56">
        <v>3</v>
      </c>
      <c r="F16" s="57">
        <v>1</v>
      </c>
      <c r="G16" s="58">
        <v>1</v>
      </c>
      <c r="H16" s="37">
        <f t="shared" si="0"/>
        <v>3</v>
      </c>
      <c r="I16" s="58" t="s">
        <v>30</v>
      </c>
      <c r="J16" s="36" t="s">
        <v>31</v>
      </c>
      <c r="K16" s="38">
        <f>H16</f>
        <v>3</v>
      </c>
      <c r="L16" s="39">
        <v>48660</v>
      </c>
      <c r="M16" s="40" t="s">
        <v>30</v>
      </c>
      <c r="N16" s="40" t="s">
        <v>30</v>
      </c>
      <c r="O16" s="40" t="s">
        <v>30</v>
      </c>
      <c r="P16" s="40">
        <v>0</v>
      </c>
      <c r="Q16" s="40" t="s">
        <v>30</v>
      </c>
      <c r="R16" s="41"/>
    </row>
    <row r="17" spans="2:18">
      <c r="B17" s="54" t="s">
        <v>37</v>
      </c>
      <c r="C17" s="43" t="s">
        <v>28</v>
      </c>
      <c r="D17" s="33" t="s">
        <v>29</v>
      </c>
      <c r="E17" s="56">
        <v>349.6</v>
      </c>
      <c r="F17" s="57">
        <v>152</v>
      </c>
      <c r="G17" s="36">
        <v>0.501</v>
      </c>
      <c r="H17" s="37">
        <f>G17*E17</f>
        <v>175.14960000000002</v>
      </c>
      <c r="I17" s="36" t="s">
        <v>38</v>
      </c>
      <c r="J17" s="36" t="s">
        <v>31</v>
      </c>
      <c r="K17" s="38">
        <f>+H17</f>
        <v>175.14960000000002</v>
      </c>
      <c r="L17" s="59" t="s">
        <v>39</v>
      </c>
      <c r="M17" s="40" t="s">
        <v>30</v>
      </c>
      <c r="N17" s="40" t="s">
        <v>30</v>
      </c>
      <c r="O17" s="40" t="s">
        <v>30</v>
      </c>
      <c r="P17" s="40">
        <v>0</v>
      </c>
      <c r="Q17" s="40" t="s">
        <v>30</v>
      </c>
      <c r="R17" s="41"/>
    </row>
    <row r="18" spans="2:18">
      <c r="B18" s="54" t="s">
        <v>40</v>
      </c>
      <c r="C18" s="43" t="s">
        <v>28</v>
      </c>
      <c r="D18" s="33" t="s">
        <v>29</v>
      </c>
      <c r="E18" s="56">
        <v>172.8</v>
      </c>
      <c r="F18" s="57">
        <v>54</v>
      </c>
      <c r="G18" s="36">
        <v>0.501</v>
      </c>
      <c r="H18" s="37">
        <f>G18*E18</f>
        <v>86.572800000000001</v>
      </c>
      <c r="I18" s="36" t="s">
        <v>38</v>
      </c>
      <c r="J18" s="36" t="s">
        <v>31</v>
      </c>
      <c r="K18" s="38">
        <f>+H18</f>
        <v>86.572800000000001</v>
      </c>
      <c r="L18" s="59" t="s">
        <v>41</v>
      </c>
      <c r="M18" s="40" t="s">
        <v>30</v>
      </c>
      <c r="N18" s="40" t="s">
        <v>30</v>
      </c>
      <c r="O18" s="40" t="s">
        <v>30</v>
      </c>
      <c r="P18" s="40">
        <v>0</v>
      </c>
      <c r="Q18" s="40" t="s">
        <v>30</v>
      </c>
      <c r="R18" s="41" t="s">
        <v>35</v>
      </c>
    </row>
    <row r="19" spans="2:18">
      <c r="B19" s="32" t="s">
        <v>42</v>
      </c>
      <c r="C19" s="33" t="s">
        <v>28</v>
      </c>
      <c r="D19" s="33" t="s">
        <v>29</v>
      </c>
      <c r="E19" s="34">
        <v>36.799999999999997</v>
      </c>
      <c r="F19" s="35">
        <v>16</v>
      </c>
      <c r="G19" s="36">
        <v>1</v>
      </c>
      <c r="H19" s="37">
        <f t="shared" si="0"/>
        <v>36.799999999999997</v>
      </c>
      <c r="I19" s="36" t="s">
        <v>30</v>
      </c>
      <c r="J19" s="36" t="s">
        <v>31</v>
      </c>
      <c r="K19" s="38">
        <f>H19</f>
        <v>36.799999999999997</v>
      </c>
      <c r="L19" s="39">
        <v>46477</v>
      </c>
      <c r="M19" s="40" t="s">
        <v>30</v>
      </c>
      <c r="N19" s="40" t="s">
        <v>30</v>
      </c>
      <c r="O19" s="40" t="s">
        <v>30</v>
      </c>
      <c r="P19" s="40">
        <v>0</v>
      </c>
      <c r="Q19" s="40" t="s">
        <v>30</v>
      </c>
      <c r="R19" s="41"/>
    </row>
    <row r="20" spans="2:18">
      <c r="B20" s="60" t="s">
        <v>43</v>
      </c>
      <c r="C20" s="43" t="s">
        <v>28</v>
      </c>
      <c r="D20" s="33" t="s">
        <v>29</v>
      </c>
      <c r="E20" s="56">
        <v>94.05</v>
      </c>
      <c r="F20" s="57">
        <v>33</v>
      </c>
      <c r="G20" s="36">
        <v>0.501</v>
      </c>
      <c r="H20" s="37">
        <f>G20*E20</f>
        <v>47.119050000000001</v>
      </c>
      <c r="I20" s="36" t="s">
        <v>44</v>
      </c>
      <c r="J20" s="36" t="s">
        <v>31</v>
      </c>
      <c r="K20" s="38">
        <f>+H20</f>
        <v>47.119050000000001</v>
      </c>
      <c r="L20" s="39">
        <v>49931</v>
      </c>
      <c r="M20" s="40" t="s">
        <v>30</v>
      </c>
      <c r="N20" s="40" t="s">
        <v>30</v>
      </c>
      <c r="O20" s="40" t="s">
        <v>30</v>
      </c>
      <c r="P20" s="40">
        <v>0</v>
      </c>
      <c r="Q20" s="40" t="s">
        <v>30</v>
      </c>
      <c r="R20" s="41" t="s">
        <v>35</v>
      </c>
    </row>
    <row r="21" spans="2:18">
      <c r="B21" s="32" t="s">
        <v>45</v>
      </c>
      <c r="C21" s="33" t="s">
        <v>28</v>
      </c>
      <c r="D21" s="33" t="s">
        <v>29</v>
      </c>
      <c r="E21" s="34">
        <v>40</v>
      </c>
      <c r="F21" s="35">
        <v>20</v>
      </c>
      <c r="G21" s="36">
        <v>1</v>
      </c>
      <c r="H21" s="37">
        <f t="shared" si="0"/>
        <v>40</v>
      </c>
      <c r="I21" s="36" t="s">
        <v>30</v>
      </c>
      <c r="J21" s="36" t="s">
        <v>31</v>
      </c>
      <c r="K21" s="38">
        <f>H21</f>
        <v>40</v>
      </c>
      <c r="L21" s="39">
        <v>47405</v>
      </c>
      <c r="M21" s="40" t="s">
        <v>30</v>
      </c>
      <c r="N21" s="40" t="s">
        <v>30</v>
      </c>
      <c r="O21" s="40" t="s">
        <v>30</v>
      </c>
      <c r="P21" s="40">
        <v>0</v>
      </c>
      <c r="Q21" s="40" t="s">
        <v>30</v>
      </c>
      <c r="R21" s="41"/>
    </row>
    <row r="22" spans="2:18">
      <c r="B22" s="49" t="s">
        <v>46</v>
      </c>
      <c r="C22" s="50" t="s">
        <v>28</v>
      </c>
      <c r="D22" s="33" t="s">
        <v>29</v>
      </c>
      <c r="E22" s="51">
        <v>70</v>
      </c>
      <c r="F22" s="52">
        <v>35</v>
      </c>
      <c r="G22" s="53">
        <v>1</v>
      </c>
      <c r="H22" s="37">
        <f t="shared" si="0"/>
        <v>70</v>
      </c>
      <c r="I22" s="53" t="s">
        <v>30</v>
      </c>
      <c r="J22" s="36" t="s">
        <v>31</v>
      </c>
      <c r="K22" s="38">
        <f>+H22</f>
        <v>70</v>
      </c>
      <c r="L22" s="39">
        <v>48195</v>
      </c>
      <c r="M22" s="40" t="s">
        <v>30</v>
      </c>
      <c r="N22" s="40" t="s">
        <v>30</v>
      </c>
      <c r="O22" s="40" t="s">
        <v>30</v>
      </c>
      <c r="P22" s="40">
        <v>0</v>
      </c>
      <c r="Q22" s="40" t="s">
        <v>30</v>
      </c>
      <c r="R22" s="41"/>
    </row>
    <row r="23" spans="2:18">
      <c r="B23" s="49" t="s">
        <v>47</v>
      </c>
      <c r="C23" s="50" t="s">
        <v>28</v>
      </c>
      <c r="D23" s="33" t="s">
        <v>29</v>
      </c>
      <c r="E23" s="51">
        <v>38</v>
      </c>
      <c r="F23" s="52">
        <v>11</v>
      </c>
      <c r="G23" s="53">
        <v>1</v>
      </c>
      <c r="H23" s="37">
        <v>38</v>
      </c>
      <c r="I23" s="53" t="s">
        <v>30</v>
      </c>
      <c r="J23" s="36" t="s">
        <v>31</v>
      </c>
      <c r="K23" s="61" t="s">
        <v>48</v>
      </c>
      <c r="L23" s="62" t="s">
        <v>30</v>
      </c>
      <c r="M23" s="63" t="s">
        <v>30</v>
      </c>
      <c r="N23" s="63" t="s">
        <v>30</v>
      </c>
      <c r="O23" s="63" t="s">
        <v>30</v>
      </c>
      <c r="P23" s="40">
        <v>0</v>
      </c>
      <c r="Q23" s="63" t="s">
        <v>30</v>
      </c>
      <c r="R23" s="41"/>
    </row>
    <row r="24" spans="2:18">
      <c r="B24" s="64" t="s">
        <v>49</v>
      </c>
      <c r="C24" s="65" t="s">
        <v>28</v>
      </c>
      <c r="D24" s="33" t="s">
        <v>29</v>
      </c>
      <c r="E24" s="66">
        <v>156.4</v>
      </c>
      <c r="F24" s="67">
        <v>68</v>
      </c>
      <c r="G24" s="68">
        <v>1</v>
      </c>
      <c r="H24" s="37">
        <f t="shared" si="0"/>
        <v>156.4</v>
      </c>
      <c r="I24" s="68" t="s">
        <v>30</v>
      </c>
      <c r="J24" s="36" t="s">
        <v>31</v>
      </c>
      <c r="K24" s="69">
        <f t="shared" ref="K24:K38" si="1">+H24</f>
        <v>156.4</v>
      </c>
      <c r="L24" s="39">
        <v>48034</v>
      </c>
      <c r="M24" s="40" t="s">
        <v>30</v>
      </c>
      <c r="N24" s="40" t="s">
        <v>30</v>
      </c>
      <c r="O24" s="40" t="s">
        <v>30</v>
      </c>
      <c r="P24" s="40">
        <v>0</v>
      </c>
      <c r="Q24" s="40" t="s">
        <v>30</v>
      </c>
      <c r="R24" s="41"/>
    </row>
    <row r="25" spans="2:18">
      <c r="B25" s="70" t="s">
        <v>50</v>
      </c>
      <c r="C25" s="71" t="s">
        <v>28</v>
      </c>
      <c r="D25" s="33" t="s">
        <v>29</v>
      </c>
      <c r="E25" s="51">
        <v>32.200000000000003</v>
      </c>
      <c r="F25" s="52">
        <v>14</v>
      </c>
      <c r="G25" s="53">
        <v>1</v>
      </c>
      <c r="H25" s="37">
        <f t="shared" si="0"/>
        <v>32.200000000000003</v>
      </c>
      <c r="I25" s="53" t="s">
        <v>30</v>
      </c>
      <c r="J25" s="36" t="s">
        <v>31</v>
      </c>
      <c r="K25" s="69">
        <f t="shared" si="1"/>
        <v>32.200000000000003</v>
      </c>
      <c r="L25" s="39">
        <v>48653</v>
      </c>
      <c r="M25" s="40" t="s">
        <v>30</v>
      </c>
      <c r="N25" s="40" t="s">
        <v>30</v>
      </c>
      <c r="O25" s="40" t="s">
        <v>30</v>
      </c>
      <c r="P25" s="40">
        <v>0</v>
      </c>
      <c r="Q25" s="40" t="s">
        <v>30</v>
      </c>
      <c r="R25" s="41"/>
    </row>
    <row r="26" spans="2:18">
      <c r="B26" s="32" t="s">
        <v>51</v>
      </c>
      <c r="C26" s="33" t="s">
        <v>28</v>
      </c>
      <c r="D26" s="33" t="s">
        <v>29</v>
      </c>
      <c r="E26" s="34">
        <v>119.6</v>
      </c>
      <c r="F26" s="35">
        <v>51</v>
      </c>
      <c r="G26" s="36">
        <v>1</v>
      </c>
      <c r="H26" s="37">
        <f t="shared" si="0"/>
        <v>119.6</v>
      </c>
      <c r="I26" s="36" t="s">
        <v>30</v>
      </c>
      <c r="J26" s="36" t="s">
        <v>31</v>
      </c>
      <c r="K26" s="69">
        <f t="shared" si="1"/>
        <v>119.6</v>
      </c>
      <c r="L26" s="39">
        <v>46477</v>
      </c>
      <c r="M26" s="40" t="s">
        <v>30</v>
      </c>
      <c r="N26" s="40" t="s">
        <v>30</v>
      </c>
      <c r="O26" s="40" t="s">
        <v>30</v>
      </c>
      <c r="P26" s="40">
        <v>0</v>
      </c>
      <c r="Q26" s="40" t="s">
        <v>30</v>
      </c>
      <c r="R26" s="41"/>
    </row>
    <row r="27" spans="2:18">
      <c r="B27" s="42" t="s">
        <v>52</v>
      </c>
      <c r="C27" s="43" t="s">
        <v>28</v>
      </c>
      <c r="D27" s="33" t="s">
        <v>29</v>
      </c>
      <c r="E27" s="34">
        <v>10</v>
      </c>
      <c r="F27" s="35">
        <v>5</v>
      </c>
      <c r="G27" s="36">
        <v>1</v>
      </c>
      <c r="H27" s="37">
        <f t="shared" si="0"/>
        <v>10</v>
      </c>
      <c r="I27" s="36" t="s">
        <v>30</v>
      </c>
      <c r="J27" s="36" t="s">
        <v>31</v>
      </c>
      <c r="K27" s="69">
        <f t="shared" si="1"/>
        <v>10</v>
      </c>
      <c r="L27" s="39">
        <v>48509</v>
      </c>
      <c r="M27" s="40" t="s">
        <v>30</v>
      </c>
      <c r="N27" s="40" t="s">
        <v>30</v>
      </c>
      <c r="O27" s="40" t="s">
        <v>30</v>
      </c>
      <c r="P27" s="40">
        <v>0</v>
      </c>
      <c r="Q27" s="40" t="s">
        <v>30</v>
      </c>
      <c r="R27" s="41"/>
    </row>
    <row r="28" spans="2:18">
      <c r="B28" s="49" t="s">
        <v>53</v>
      </c>
      <c r="C28" s="50" t="s">
        <v>28</v>
      </c>
      <c r="D28" s="33" t="s">
        <v>29</v>
      </c>
      <c r="E28" s="51">
        <v>67.650000000000006</v>
      </c>
      <c r="F28" s="52">
        <v>33</v>
      </c>
      <c r="G28" s="53">
        <v>1</v>
      </c>
      <c r="H28" s="37">
        <f t="shared" si="0"/>
        <v>67.650000000000006</v>
      </c>
      <c r="I28" s="53" t="s">
        <v>30</v>
      </c>
      <c r="J28" s="36" t="s">
        <v>31</v>
      </c>
      <c r="K28" s="69">
        <f t="shared" si="1"/>
        <v>67.650000000000006</v>
      </c>
      <c r="L28" s="39">
        <v>49486</v>
      </c>
      <c r="M28" s="40" t="s">
        <v>30</v>
      </c>
      <c r="N28" s="40" t="s">
        <v>30</v>
      </c>
      <c r="O28" s="40" t="s">
        <v>30</v>
      </c>
      <c r="P28" s="40">
        <v>0</v>
      </c>
      <c r="Q28" s="40" t="s">
        <v>30</v>
      </c>
      <c r="R28" s="41"/>
    </row>
    <row r="29" spans="2:18">
      <c r="B29" s="54" t="s">
        <v>54</v>
      </c>
      <c r="C29" s="43" t="s">
        <v>28</v>
      </c>
      <c r="D29" s="33" t="s">
        <v>29</v>
      </c>
      <c r="E29" s="56">
        <v>227.7</v>
      </c>
      <c r="F29" s="57">
        <v>66</v>
      </c>
      <c r="G29" s="36">
        <v>0.501</v>
      </c>
      <c r="H29" s="37">
        <f>G29*E29</f>
        <v>114.07769999999999</v>
      </c>
      <c r="I29" s="36" t="s">
        <v>44</v>
      </c>
      <c r="J29" s="36" t="s">
        <v>31</v>
      </c>
      <c r="K29" s="69">
        <f t="shared" si="1"/>
        <v>114.07769999999999</v>
      </c>
      <c r="L29" s="39">
        <v>50130</v>
      </c>
      <c r="M29" s="40" t="s">
        <v>30</v>
      </c>
      <c r="N29" s="40" t="s">
        <v>30</v>
      </c>
      <c r="O29" s="40" t="s">
        <v>30</v>
      </c>
      <c r="P29" s="40">
        <v>0</v>
      </c>
      <c r="Q29" s="40" t="s">
        <v>30</v>
      </c>
      <c r="R29" s="41" t="s">
        <v>35</v>
      </c>
    </row>
    <row r="30" spans="2:18">
      <c r="B30" s="32" t="s">
        <v>55</v>
      </c>
      <c r="C30" s="33" t="s">
        <v>28</v>
      </c>
      <c r="D30" s="33" t="s">
        <v>29</v>
      </c>
      <c r="E30" s="34">
        <v>12.75</v>
      </c>
      <c r="F30" s="35">
        <v>15</v>
      </c>
      <c r="G30" s="36">
        <v>1</v>
      </c>
      <c r="H30" s="37">
        <f t="shared" si="0"/>
        <v>12.75</v>
      </c>
      <c r="I30" s="36" t="s">
        <v>30</v>
      </c>
      <c r="J30" s="36" t="s">
        <v>31</v>
      </c>
      <c r="K30" s="69">
        <f t="shared" si="1"/>
        <v>12.75</v>
      </c>
      <c r="L30" s="39">
        <v>46477</v>
      </c>
      <c r="M30" s="40" t="s">
        <v>30</v>
      </c>
      <c r="N30" s="40" t="s">
        <v>30</v>
      </c>
      <c r="O30" s="40" t="s">
        <v>30</v>
      </c>
      <c r="P30" s="40">
        <v>0</v>
      </c>
      <c r="Q30" s="40" t="s">
        <v>30</v>
      </c>
      <c r="R30" s="41"/>
    </row>
    <row r="31" spans="2:18">
      <c r="B31" s="32" t="s">
        <v>56</v>
      </c>
      <c r="C31" s="33" t="s">
        <v>28</v>
      </c>
      <c r="D31" s="33" t="s">
        <v>29</v>
      </c>
      <c r="E31" s="34">
        <v>5.95</v>
      </c>
      <c r="F31" s="35">
        <v>7</v>
      </c>
      <c r="G31" s="36">
        <v>1</v>
      </c>
      <c r="H31" s="37">
        <f t="shared" si="0"/>
        <v>5.95</v>
      </c>
      <c r="I31" s="36" t="s">
        <v>30</v>
      </c>
      <c r="J31" s="36" t="s">
        <v>31</v>
      </c>
      <c r="K31" s="69">
        <f t="shared" si="1"/>
        <v>5.95</v>
      </c>
      <c r="L31" s="39">
        <v>47196</v>
      </c>
      <c r="M31" s="40" t="s">
        <v>30</v>
      </c>
      <c r="N31" s="40" t="s">
        <v>30</v>
      </c>
      <c r="O31" s="40" t="s">
        <v>30</v>
      </c>
      <c r="P31" s="40">
        <v>0</v>
      </c>
      <c r="Q31" s="40" t="s">
        <v>30</v>
      </c>
      <c r="R31" s="41"/>
    </row>
    <row r="32" spans="2:18">
      <c r="B32" s="32" t="s">
        <v>57</v>
      </c>
      <c r="C32" s="33" t="s">
        <v>28</v>
      </c>
      <c r="D32" s="33" t="s">
        <v>29</v>
      </c>
      <c r="E32" s="34">
        <v>27.6</v>
      </c>
      <c r="F32" s="35">
        <v>12</v>
      </c>
      <c r="G32" s="36">
        <v>1</v>
      </c>
      <c r="H32" s="37">
        <f t="shared" si="0"/>
        <v>27.6</v>
      </c>
      <c r="I32" s="36" t="s">
        <v>30</v>
      </c>
      <c r="J32" s="36" t="s">
        <v>31</v>
      </c>
      <c r="K32" s="69">
        <f t="shared" si="1"/>
        <v>27.6</v>
      </c>
      <c r="L32" s="39">
        <v>47526</v>
      </c>
      <c r="M32" s="40" t="s">
        <v>30</v>
      </c>
      <c r="N32" s="40" t="s">
        <v>30</v>
      </c>
      <c r="O32" s="40" t="s">
        <v>30</v>
      </c>
      <c r="P32" s="40">
        <v>0</v>
      </c>
      <c r="Q32" s="40" t="s">
        <v>30</v>
      </c>
      <c r="R32" s="41"/>
    </row>
    <row r="33" spans="2:18">
      <c r="B33" s="70" t="s">
        <v>58</v>
      </c>
      <c r="C33" s="71" t="s">
        <v>59</v>
      </c>
      <c r="D33" s="33" t="s">
        <v>29</v>
      </c>
      <c r="E33" s="51">
        <v>68</v>
      </c>
      <c r="F33" s="52">
        <v>34</v>
      </c>
      <c r="G33" s="53">
        <v>1</v>
      </c>
      <c r="H33" s="37">
        <f t="shared" si="0"/>
        <v>68</v>
      </c>
      <c r="I33" s="53" t="s">
        <v>30</v>
      </c>
      <c r="J33" s="36" t="s">
        <v>31</v>
      </c>
      <c r="K33" s="69">
        <f t="shared" si="1"/>
        <v>68</v>
      </c>
      <c r="L33" s="39">
        <v>48835</v>
      </c>
      <c r="M33" s="40" t="s">
        <v>30</v>
      </c>
      <c r="N33" s="40" t="s">
        <v>30</v>
      </c>
      <c r="O33" s="40" t="s">
        <v>30</v>
      </c>
      <c r="P33" s="40">
        <v>0</v>
      </c>
      <c r="Q33" s="40" t="s">
        <v>30</v>
      </c>
      <c r="R33" s="41"/>
    </row>
    <row r="34" spans="2:18">
      <c r="B34" s="54" t="s">
        <v>60</v>
      </c>
      <c r="C34" s="55" t="s">
        <v>61</v>
      </c>
      <c r="D34" s="33" t="s">
        <v>29</v>
      </c>
      <c r="E34" s="56">
        <v>9</v>
      </c>
      <c r="F34" s="57">
        <v>6</v>
      </c>
      <c r="G34" s="58">
        <v>1</v>
      </c>
      <c r="H34" s="37">
        <f t="shared" si="0"/>
        <v>9</v>
      </c>
      <c r="I34" s="58" t="s">
        <v>30</v>
      </c>
      <c r="J34" s="36" t="s">
        <v>31</v>
      </c>
      <c r="K34" s="69">
        <f t="shared" si="1"/>
        <v>9</v>
      </c>
      <c r="L34" s="39">
        <v>46477</v>
      </c>
      <c r="M34" s="40" t="s">
        <v>30</v>
      </c>
      <c r="N34" s="40" t="s">
        <v>30</v>
      </c>
      <c r="O34" s="40" t="s">
        <v>30</v>
      </c>
      <c r="P34" s="40">
        <v>0</v>
      </c>
      <c r="Q34" s="40" t="s">
        <v>30</v>
      </c>
      <c r="R34" s="41"/>
    </row>
    <row r="35" spans="2:18">
      <c r="B35" s="70" t="s">
        <v>62</v>
      </c>
      <c r="C35" s="71" t="s">
        <v>61</v>
      </c>
      <c r="D35" s="33" t="s">
        <v>29</v>
      </c>
      <c r="E35" s="51">
        <v>18.399999999999999</v>
      </c>
      <c r="F35" s="52">
        <v>8</v>
      </c>
      <c r="G35" s="53">
        <v>1</v>
      </c>
      <c r="H35" s="37">
        <f t="shared" si="0"/>
        <v>18.399999999999999</v>
      </c>
      <c r="I35" s="53" t="s">
        <v>30</v>
      </c>
      <c r="J35" s="36" t="s">
        <v>31</v>
      </c>
      <c r="K35" s="69">
        <f t="shared" si="1"/>
        <v>18.399999999999999</v>
      </c>
      <c r="L35" s="39">
        <v>48654</v>
      </c>
      <c r="M35" s="40" t="s">
        <v>30</v>
      </c>
      <c r="N35" s="40" t="s">
        <v>30</v>
      </c>
      <c r="O35" s="40" t="s">
        <v>30</v>
      </c>
      <c r="P35" s="40">
        <v>0</v>
      </c>
      <c r="Q35" s="40" t="s">
        <v>30</v>
      </c>
      <c r="R35" s="41"/>
    </row>
    <row r="36" spans="2:18">
      <c r="B36" s="60" t="s">
        <v>63</v>
      </c>
      <c r="C36" s="72" t="s">
        <v>61</v>
      </c>
      <c r="D36" s="33" t="s">
        <v>29</v>
      </c>
      <c r="E36" s="56">
        <v>27.6</v>
      </c>
      <c r="F36" s="57">
        <v>12</v>
      </c>
      <c r="G36" s="58">
        <v>1</v>
      </c>
      <c r="H36" s="37">
        <f t="shared" si="0"/>
        <v>27.6</v>
      </c>
      <c r="I36" s="58" t="s">
        <v>30</v>
      </c>
      <c r="J36" s="36" t="s">
        <v>31</v>
      </c>
      <c r="K36" s="69">
        <f t="shared" si="1"/>
        <v>27.6</v>
      </c>
      <c r="L36" s="39">
        <v>48654</v>
      </c>
      <c r="M36" s="40" t="s">
        <v>30</v>
      </c>
      <c r="N36" s="40" t="s">
        <v>30</v>
      </c>
      <c r="O36" s="40" t="s">
        <v>30</v>
      </c>
      <c r="P36" s="40">
        <v>0</v>
      </c>
      <c r="Q36" s="40" t="s">
        <v>30</v>
      </c>
      <c r="R36" s="41"/>
    </row>
    <row r="37" spans="2:18">
      <c r="B37" s="70" t="s">
        <v>64</v>
      </c>
      <c r="C37" s="71" t="s">
        <v>61</v>
      </c>
      <c r="D37" s="33" t="s">
        <v>29</v>
      </c>
      <c r="E37" s="51">
        <v>27.6</v>
      </c>
      <c r="F37" s="52">
        <v>12</v>
      </c>
      <c r="G37" s="53">
        <v>1</v>
      </c>
      <c r="H37" s="37">
        <f t="shared" si="0"/>
        <v>27.6</v>
      </c>
      <c r="I37" s="53" t="s">
        <v>30</v>
      </c>
      <c r="J37" s="36" t="s">
        <v>31</v>
      </c>
      <c r="K37" s="69">
        <f t="shared" si="1"/>
        <v>27.6</v>
      </c>
      <c r="L37" s="39">
        <v>48147</v>
      </c>
      <c r="M37" s="40" t="s">
        <v>30</v>
      </c>
      <c r="N37" s="40" t="s">
        <v>30</v>
      </c>
      <c r="O37" s="40" t="s">
        <v>30</v>
      </c>
      <c r="P37" s="40">
        <v>0</v>
      </c>
      <c r="Q37" s="40" t="s">
        <v>30</v>
      </c>
      <c r="R37" s="41"/>
    </row>
    <row r="38" spans="2:18">
      <c r="B38" s="73" t="s">
        <v>65</v>
      </c>
      <c r="C38" s="74" t="s">
        <v>61</v>
      </c>
      <c r="D38" s="33" t="s">
        <v>29</v>
      </c>
      <c r="E38" s="51">
        <v>34.5</v>
      </c>
      <c r="F38" s="52">
        <v>15</v>
      </c>
      <c r="G38" s="53">
        <v>1</v>
      </c>
      <c r="H38" s="37">
        <f t="shared" si="0"/>
        <v>34.5</v>
      </c>
      <c r="I38" s="53" t="s">
        <v>30</v>
      </c>
      <c r="J38" s="36" t="s">
        <v>31</v>
      </c>
      <c r="K38" s="69">
        <f t="shared" si="1"/>
        <v>34.5</v>
      </c>
      <c r="L38" s="39">
        <v>49957</v>
      </c>
      <c r="M38" s="40" t="s">
        <v>30</v>
      </c>
      <c r="N38" s="40" t="s">
        <v>30</v>
      </c>
      <c r="O38" s="40" t="s">
        <v>30</v>
      </c>
      <c r="P38" s="40">
        <v>0</v>
      </c>
      <c r="Q38" s="40" t="s">
        <v>30</v>
      </c>
      <c r="R38" s="41" t="s">
        <v>35</v>
      </c>
    </row>
    <row r="39" spans="2:18">
      <c r="B39" s="70" t="s">
        <v>66</v>
      </c>
      <c r="C39" s="71" t="s">
        <v>67</v>
      </c>
      <c r="D39" s="33" t="s">
        <v>29</v>
      </c>
      <c r="E39" s="51">
        <v>34.35</v>
      </c>
      <c r="F39" s="52">
        <v>16</v>
      </c>
      <c r="G39" s="53">
        <v>1</v>
      </c>
      <c r="H39" s="37">
        <f t="shared" si="0"/>
        <v>34.35</v>
      </c>
      <c r="I39" s="53" t="s">
        <v>30</v>
      </c>
      <c r="J39" s="36" t="s">
        <v>31</v>
      </c>
      <c r="K39" s="69">
        <v>0</v>
      </c>
      <c r="L39" s="36" t="s">
        <v>30</v>
      </c>
      <c r="M39" s="40" t="s">
        <v>30</v>
      </c>
      <c r="N39" s="40" t="s">
        <v>30</v>
      </c>
      <c r="O39" s="40" t="s">
        <v>30</v>
      </c>
      <c r="P39" s="38">
        <v>34.4</v>
      </c>
      <c r="Q39" s="39">
        <v>47040</v>
      </c>
      <c r="R39" s="41"/>
    </row>
    <row r="40" spans="2:18">
      <c r="B40" s="75" t="s">
        <v>68</v>
      </c>
      <c r="C40" s="71" t="s">
        <v>67</v>
      </c>
      <c r="D40" s="33" t="s">
        <v>29</v>
      </c>
      <c r="E40" s="34">
        <v>48</v>
      </c>
      <c r="F40" s="35">
        <v>32</v>
      </c>
      <c r="G40" s="36">
        <v>1</v>
      </c>
      <c r="H40" s="37">
        <f t="shared" si="0"/>
        <v>48</v>
      </c>
      <c r="I40" s="36" t="s">
        <v>30</v>
      </c>
      <c r="J40" s="36" t="s">
        <v>31</v>
      </c>
      <c r="K40" s="69">
        <v>0</v>
      </c>
      <c r="L40" s="36" t="s">
        <v>30</v>
      </c>
      <c r="M40" s="40" t="s">
        <v>30</v>
      </c>
      <c r="N40" s="40" t="s">
        <v>30</v>
      </c>
      <c r="O40" s="40" t="s">
        <v>30</v>
      </c>
      <c r="P40" s="38">
        <v>48</v>
      </c>
      <c r="Q40" s="39">
        <v>44635</v>
      </c>
      <c r="R40" s="41"/>
    </row>
    <row r="41" spans="2:18">
      <c r="B41" s="76" t="s">
        <v>69</v>
      </c>
      <c r="C41" s="71" t="s">
        <v>67</v>
      </c>
      <c r="D41" s="33" t="s">
        <v>29</v>
      </c>
      <c r="E41" s="34">
        <v>57</v>
      </c>
      <c r="F41" s="35">
        <v>19</v>
      </c>
      <c r="G41" s="36">
        <v>0.47499999999999998</v>
      </c>
      <c r="H41" s="37">
        <v>28.5</v>
      </c>
      <c r="I41" s="36" t="s">
        <v>70</v>
      </c>
      <c r="J41" s="36" t="s">
        <v>71</v>
      </c>
      <c r="K41" s="69">
        <v>0</v>
      </c>
      <c r="L41" s="36" t="s">
        <v>30</v>
      </c>
      <c r="M41" s="40" t="s">
        <v>30</v>
      </c>
      <c r="N41" s="40" t="s">
        <v>30</v>
      </c>
      <c r="O41" s="40" t="s">
        <v>30</v>
      </c>
      <c r="P41" s="38">
        <v>27.9</v>
      </c>
      <c r="Q41" s="39">
        <v>44805</v>
      </c>
      <c r="R41" s="41"/>
    </row>
    <row r="42" spans="2:18">
      <c r="B42" s="76" t="s">
        <v>72</v>
      </c>
      <c r="C42" s="71" t="s">
        <v>67</v>
      </c>
      <c r="D42" s="33" t="s">
        <v>29</v>
      </c>
      <c r="E42" s="34">
        <v>41.4</v>
      </c>
      <c r="F42" s="35">
        <v>18</v>
      </c>
      <c r="G42" s="36">
        <v>1</v>
      </c>
      <c r="H42" s="37">
        <f t="shared" si="0"/>
        <v>41.4</v>
      </c>
      <c r="I42" s="36" t="s">
        <v>30</v>
      </c>
      <c r="J42" s="36" t="s">
        <v>31</v>
      </c>
      <c r="K42" s="69">
        <v>0</v>
      </c>
      <c r="L42" s="36" t="s">
        <v>30</v>
      </c>
      <c r="M42" s="40" t="s">
        <v>30</v>
      </c>
      <c r="N42" s="40" t="s">
        <v>30</v>
      </c>
      <c r="O42" s="40" t="s">
        <v>30</v>
      </c>
      <c r="P42" s="38">
        <v>41.2</v>
      </c>
      <c r="Q42" s="39">
        <v>45231</v>
      </c>
      <c r="R42" s="41"/>
    </row>
    <row r="43" spans="2:18">
      <c r="B43" s="76" t="s">
        <v>73</v>
      </c>
      <c r="C43" s="71" t="s">
        <v>67</v>
      </c>
      <c r="D43" s="33" t="s">
        <v>29</v>
      </c>
      <c r="E43" s="34">
        <v>6</v>
      </c>
      <c r="F43" s="35">
        <v>4</v>
      </c>
      <c r="G43" s="36">
        <v>1</v>
      </c>
      <c r="H43" s="37">
        <f t="shared" si="0"/>
        <v>6</v>
      </c>
      <c r="I43" s="36" t="s">
        <v>30</v>
      </c>
      <c r="J43" s="36" t="s">
        <v>31</v>
      </c>
      <c r="K43" s="69">
        <v>0</v>
      </c>
      <c r="L43" s="36" t="s">
        <v>30</v>
      </c>
      <c r="M43" s="40" t="s">
        <v>30</v>
      </c>
      <c r="N43" s="40" t="s">
        <v>30</v>
      </c>
      <c r="O43" s="40" t="s">
        <v>30</v>
      </c>
      <c r="P43" s="38"/>
      <c r="Q43" s="39"/>
      <c r="R43" s="41"/>
    </row>
    <row r="44" spans="2:18">
      <c r="B44" s="77" t="s">
        <v>74</v>
      </c>
      <c r="C44" s="71" t="s">
        <v>67</v>
      </c>
      <c r="D44" s="33" t="s">
        <v>29</v>
      </c>
      <c r="E44" s="56">
        <v>3</v>
      </c>
      <c r="F44" s="57">
        <v>2</v>
      </c>
      <c r="G44" s="58">
        <v>1</v>
      </c>
      <c r="H44" s="37">
        <f t="shared" si="0"/>
        <v>3</v>
      </c>
      <c r="I44" s="58" t="s">
        <v>30</v>
      </c>
      <c r="J44" s="36" t="s">
        <v>31</v>
      </c>
      <c r="K44" s="69">
        <v>0</v>
      </c>
      <c r="L44" s="36" t="s">
        <v>30</v>
      </c>
      <c r="M44" s="40" t="s">
        <v>30</v>
      </c>
      <c r="N44" s="40" t="s">
        <v>30</v>
      </c>
      <c r="O44" s="40" t="s">
        <v>30</v>
      </c>
      <c r="P44" s="38"/>
      <c r="Q44" s="39"/>
      <c r="R44" s="41"/>
    </row>
    <row r="45" spans="2:18">
      <c r="B45" s="76" t="s">
        <v>75</v>
      </c>
      <c r="C45" s="71" t="s">
        <v>67</v>
      </c>
      <c r="D45" s="33" t="s">
        <v>29</v>
      </c>
      <c r="E45" s="34">
        <v>11.88</v>
      </c>
      <c r="F45" s="35">
        <v>18</v>
      </c>
      <c r="G45" s="36">
        <v>1</v>
      </c>
      <c r="H45" s="37">
        <f t="shared" si="0"/>
        <v>11.88</v>
      </c>
      <c r="I45" s="36" t="s">
        <v>30</v>
      </c>
      <c r="J45" s="36" t="s">
        <v>31</v>
      </c>
      <c r="K45" s="69">
        <v>0</v>
      </c>
      <c r="L45" s="36" t="s">
        <v>30</v>
      </c>
      <c r="M45" s="40" t="s">
        <v>30</v>
      </c>
      <c r="N45" s="40" t="s">
        <v>30</v>
      </c>
      <c r="O45" s="40" t="s">
        <v>30</v>
      </c>
      <c r="P45" s="38"/>
      <c r="Q45" s="39"/>
      <c r="R45" s="41"/>
    </row>
    <row r="46" spans="2:18">
      <c r="B46" s="76" t="s">
        <v>76</v>
      </c>
      <c r="C46" s="71" t="s">
        <v>67</v>
      </c>
      <c r="D46" s="33" t="s">
        <v>29</v>
      </c>
      <c r="E46" s="34">
        <v>18.399999999999999</v>
      </c>
      <c r="F46" s="35">
        <v>8</v>
      </c>
      <c r="G46" s="36">
        <v>1</v>
      </c>
      <c r="H46" s="37">
        <f t="shared" si="0"/>
        <v>18.399999999999999</v>
      </c>
      <c r="I46" s="36" t="s">
        <v>30</v>
      </c>
      <c r="J46" s="36" t="s">
        <v>31</v>
      </c>
      <c r="K46" s="69">
        <v>0</v>
      </c>
      <c r="L46" s="36" t="s">
        <v>30</v>
      </c>
      <c r="M46" s="40" t="s">
        <v>30</v>
      </c>
      <c r="N46" s="40" t="s">
        <v>30</v>
      </c>
      <c r="O46" s="40" t="s">
        <v>30</v>
      </c>
      <c r="P46" s="38">
        <v>18.899999999999999</v>
      </c>
      <c r="Q46" s="39">
        <v>45566</v>
      </c>
      <c r="R46" s="41"/>
    </row>
    <row r="47" spans="2:18">
      <c r="B47" s="76" t="s">
        <v>77</v>
      </c>
      <c r="C47" s="71" t="s">
        <v>67</v>
      </c>
      <c r="D47" s="33" t="s">
        <v>29</v>
      </c>
      <c r="E47" s="34">
        <v>28.5</v>
      </c>
      <c r="F47" s="35">
        <v>19</v>
      </c>
      <c r="G47" s="36">
        <v>1</v>
      </c>
      <c r="H47" s="37">
        <f t="shared" si="0"/>
        <v>28.5</v>
      </c>
      <c r="I47" s="36" t="s">
        <v>30</v>
      </c>
      <c r="J47" s="36" t="s">
        <v>31</v>
      </c>
      <c r="K47" s="69">
        <v>0</v>
      </c>
      <c r="L47" s="36" t="s">
        <v>30</v>
      </c>
      <c r="M47" s="40" t="s">
        <v>30</v>
      </c>
      <c r="N47" s="40" t="s">
        <v>30</v>
      </c>
      <c r="O47" s="40" t="s">
        <v>30</v>
      </c>
      <c r="P47" s="38">
        <v>28.5</v>
      </c>
      <c r="Q47" s="39">
        <v>45715</v>
      </c>
      <c r="R47" s="41"/>
    </row>
    <row r="48" spans="2:18">
      <c r="B48" s="76" t="s">
        <v>78</v>
      </c>
      <c r="C48" s="71" t="s">
        <v>67</v>
      </c>
      <c r="D48" s="33" t="s">
        <v>29</v>
      </c>
      <c r="E48" s="34">
        <v>11.05</v>
      </c>
      <c r="F48" s="35">
        <v>13</v>
      </c>
      <c r="G48" s="36">
        <v>1</v>
      </c>
      <c r="H48" s="37">
        <f t="shared" si="0"/>
        <v>11.05</v>
      </c>
      <c r="I48" s="36" t="s">
        <v>30</v>
      </c>
      <c r="J48" s="36" t="s">
        <v>31</v>
      </c>
      <c r="K48" s="69">
        <v>0</v>
      </c>
      <c r="L48" s="36" t="s">
        <v>30</v>
      </c>
      <c r="M48" s="40" t="s">
        <v>30</v>
      </c>
      <c r="N48" s="40" t="s">
        <v>30</v>
      </c>
      <c r="O48" s="40" t="s">
        <v>30</v>
      </c>
      <c r="P48" s="38">
        <v>11</v>
      </c>
      <c r="Q48" s="39">
        <v>45864</v>
      </c>
      <c r="R48" s="41"/>
    </row>
    <row r="49" spans="2:18">
      <c r="B49" s="78" t="s">
        <v>79</v>
      </c>
      <c r="C49" s="71" t="s">
        <v>67</v>
      </c>
      <c r="D49" s="33" t="s">
        <v>29</v>
      </c>
      <c r="E49" s="51">
        <v>66</v>
      </c>
      <c r="F49" s="52">
        <v>22</v>
      </c>
      <c r="G49" s="53">
        <v>1</v>
      </c>
      <c r="H49" s="37">
        <f t="shared" si="0"/>
        <v>66</v>
      </c>
      <c r="I49" s="53" t="s">
        <v>30</v>
      </c>
      <c r="J49" s="36" t="s">
        <v>31</v>
      </c>
      <c r="K49" s="69">
        <v>0</v>
      </c>
      <c r="L49" s="36" t="s">
        <v>30</v>
      </c>
      <c r="M49" s="40" t="s">
        <v>30</v>
      </c>
      <c r="N49" s="40" t="s">
        <v>30</v>
      </c>
      <c r="O49" s="40" t="s">
        <v>30</v>
      </c>
      <c r="P49" s="38">
        <v>64</v>
      </c>
      <c r="Q49" s="39">
        <v>48366</v>
      </c>
      <c r="R49" s="41"/>
    </row>
    <row r="50" spans="2:18">
      <c r="B50" s="76" t="s">
        <v>80</v>
      </c>
      <c r="C50" s="71" t="s">
        <v>67</v>
      </c>
      <c r="D50" s="33" t="s">
        <v>29</v>
      </c>
      <c r="E50" s="34">
        <v>108</v>
      </c>
      <c r="F50" s="35">
        <v>36</v>
      </c>
      <c r="G50" s="36">
        <v>0.25</v>
      </c>
      <c r="H50" s="37">
        <f>G50*E50</f>
        <v>27</v>
      </c>
      <c r="I50" s="36" t="s">
        <v>81</v>
      </c>
      <c r="J50" s="36" t="s">
        <v>31</v>
      </c>
      <c r="K50" s="69">
        <v>0</v>
      </c>
      <c r="L50" s="36" t="s">
        <v>30</v>
      </c>
      <c r="M50" s="40" t="s">
        <v>30</v>
      </c>
      <c r="N50" s="40" t="s">
        <v>30</v>
      </c>
      <c r="O50" s="40" t="s">
        <v>30</v>
      </c>
      <c r="P50" s="38">
        <f>105/4</f>
        <v>26.25</v>
      </c>
      <c r="Q50" s="39">
        <v>48488</v>
      </c>
      <c r="R50" s="41"/>
    </row>
    <row r="51" spans="2:18">
      <c r="B51" s="76" t="s">
        <v>82</v>
      </c>
      <c r="C51" s="71" t="s">
        <v>67</v>
      </c>
      <c r="D51" s="33" t="s">
        <v>29</v>
      </c>
      <c r="E51" s="34">
        <v>15</v>
      </c>
      <c r="F51" s="35">
        <v>10</v>
      </c>
      <c r="G51" s="36">
        <v>1</v>
      </c>
      <c r="H51" s="37">
        <f t="shared" si="0"/>
        <v>15</v>
      </c>
      <c r="I51" s="36" t="s">
        <v>30</v>
      </c>
      <c r="J51" s="36" t="s">
        <v>31</v>
      </c>
      <c r="K51" s="69">
        <v>0</v>
      </c>
      <c r="L51" s="36" t="s">
        <v>30</v>
      </c>
      <c r="M51" s="40" t="s">
        <v>30</v>
      </c>
      <c r="N51" s="40" t="s">
        <v>30</v>
      </c>
      <c r="O51" s="40" t="s">
        <v>30</v>
      </c>
      <c r="P51" s="38"/>
      <c r="Q51" s="39"/>
      <c r="R51" s="41"/>
    </row>
    <row r="52" spans="2:18">
      <c r="B52" s="76" t="s">
        <v>83</v>
      </c>
      <c r="C52" s="71" t="s">
        <v>67</v>
      </c>
      <c r="D52" s="33" t="s">
        <v>29</v>
      </c>
      <c r="E52" s="34">
        <v>25</v>
      </c>
      <c r="F52" s="35">
        <v>10</v>
      </c>
      <c r="G52" s="36">
        <v>1</v>
      </c>
      <c r="H52" s="37">
        <f t="shared" si="0"/>
        <v>25</v>
      </c>
      <c r="I52" s="36" t="s">
        <v>30</v>
      </c>
      <c r="J52" s="36" t="s">
        <v>31</v>
      </c>
      <c r="K52" s="69">
        <v>0</v>
      </c>
      <c r="L52" s="36" t="s">
        <v>30</v>
      </c>
      <c r="M52" s="40" t="s">
        <v>30</v>
      </c>
      <c r="N52" s="40" t="s">
        <v>30</v>
      </c>
      <c r="O52" s="40" t="s">
        <v>30</v>
      </c>
      <c r="P52" s="38"/>
      <c r="Q52" s="39"/>
      <c r="R52" s="41"/>
    </row>
    <row r="53" spans="2:18">
      <c r="B53" s="76" t="s">
        <v>84</v>
      </c>
      <c r="C53" s="71" t="s">
        <v>67</v>
      </c>
      <c r="D53" s="33" t="s">
        <v>29</v>
      </c>
      <c r="E53" s="34">
        <v>6</v>
      </c>
      <c r="F53" s="35">
        <v>4</v>
      </c>
      <c r="G53" s="36">
        <v>1</v>
      </c>
      <c r="H53" s="37">
        <f t="shared" si="0"/>
        <v>6</v>
      </c>
      <c r="I53" s="36" t="s">
        <v>30</v>
      </c>
      <c r="J53" s="36" t="s">
        <v>31</v>
      </c>
      <c r="K53" s="69">
        <v>0</v>
      </c>
      <c r="L53" s="36" t="s">
        <v>30</v>
      </c>
      <c r="M53" s="40" t="s">
        <v>30</v>
      </c>
      <c r="N53" s="40" t="s">
        <v>30</v>
      </c>
      <c r="O53" s="40" t="s">
        <v>30</v>
      </c>
      <c r="P53" s="38">
        <v>6</v>
      </c>
      <c r="Q53" s="39">
        <v>45383</v>
      </c>
      <c r="R53" s="41"/>
    </row>
    <row r="54" spans="2:18">
      <c r="B54" s="76" t="s">
        <v>85</v>
      </c>
      <c r="C54" s="71" t="s">
        <v>67</v>
      </c>
      <c r="D54" s="33" t="s">
        <v>29</v>
      </c>
      <c r="E54" s="34">
        <v>18</v>
      </c>
      <c r="F54" s="35">
        <v>9</v>
      </c>
      <c r="G54" s="36">
        <v>1</v>
      </c>
      <c r="H54" s="37">
        <v>18</v>
      </c>
      <c r="I54" s="36" t="s">
        <v>30</v>
      </c>
      <c r="J54" s="36" t="s">
        <v>31</v>
      </c>
      <c r="K54" s="69">
        <v>0</v>
      </c>
      <c r="L54" s="36" t="s">
        <v>30</v>
      </c>
      <c r="M54" s="40" t="s">
        <v>30</v>
      </c>
      <c r="N54" s="40" t="s">
        <v>30</v>
      </c>
      <c r="O54" s="40" t="s">
        <v>30</v>
      </c>
      <c r="P54" s="38">
        <v>20.7</v>
      </c>
      <c r="Q54" s="39">
        <v>48579</v>
      </c>
      <c r="R54" s="41"/>
    </row>
    <row r="55" spans="2:18">
      <c r="B55" s="76" t="s">
        <v>86</v>
      </c>
      <c r="C55" s="71" t="s">
        <v>67</v>
      </c>
      <c r="D55" s="33" t="s">
        <v>29</v>
      </c>
      <c r="E55" s="34">
        <v>72.400000000000006</v>
      </c>
      <c r="F55" s="35">
        <v>38</v>
      </c>
      <c r="G55" s="36">
        <v>1</v>
      </c>
      <c r="H55" s="37">
        <f t="shared" si="0"/>
        <v>72.400000000000006</v>
      </c>
      <c r="I55" s="36" t="s">
        <v>30</v>
      </c>
      <c r="J55" s="36" t="s">
        <v>31</v>
      </c>
      <c r="K55" s="69">
        <v>0</v>
      </c>
      <c r="L55" s="36" t="s">
        <v>30</v>
      </c>
      <c r="M55" s="40" t="s">
        <v>30</v>
      </c>
      <c r="N55" s="40" t="s">
        <v>30</v>
      </c>
      <c r="O55" s="40" t="s">
        <v>30</v>
      </c>
      <c r="P55" s="38"/>
      <c r="Q55" s="39"/>
      <c r="R55" s="41"/>
    </row>
    <row r="56" spans="2:18">
      <c r="B56" s="76" t="s">
        <v>87</v>
      </c>
      <c r="C56" s="71" t="s">
        <v>67</v>
      </c>
      <c r="D56" s="33" t="s">
        <v>29</v>
      </c>
      <c r="E56" s="34">
        <v>6.9</v>
      </c>
      <c r="F56" s="35">
        <v>3</v>
      </c>
      <c r="G56" s="36">
        <v>1</v>
      </c>
      <c r="H56" s="37">
        <f t="shared" si="0"/>
        <v>6.9</v>
      </c>
      <c r="I56" s="36" t="s">
        <v>30</v>
      </c>
      <c r="J56" s="36" t="s">
        <v>31</v>
      </c>
      <c r="K56" s="69">
        <v>0</v>
      </c>
      <c r="L56" s="36" t="s">
        <v>30</v>
      </c>
      <c r="M56" s="40" t="s">
        <v>30</v>
      </c>
      <c r="N56" s="40" t="s">
        <v>30</v>
      </c>
      <c r="O56" s="40" t="s">
        <v>30</v>
      </c>
      <c r="P56" s="38">
        <v>6.9</v>
      </c>
      <c r="Q56" s="39">
        <v>45717</v>
      </c>
      <c r="R56" s="41"/>
    </row>
    <row r="57" spans="2:18">
      <c r="B57" s="79" t="s">
        <v>88</v>
      </c>
      <c r="C57" s="71" t="s">
        <v>67</v>
      </c>
      <c r="D57" s="33" t="s">
        <v>29</v>
      </c>
      <c r="E57" s="44">
        <v>9.1999999999999993</v>
      </c>
      <c r="F57" s="45">
        <v>4</v>
      </c>
      <c r="G57" s="46">
        <v>1</v>
      </c>
      <c r="H57" s="37">
        <f t="shared" si="0"/>
        <v>9.1999999999999993</v>
      </c>
      <c r="I57" s="46" t="s">
        <v>30</v>
      </c>
      <c r="J57" s="36" t="s">
        <v>31</v>
      </c>
      <c r="K57" s="69">
        <v>0</v>
      </c>
      <c r="L57" s="36" t="s">
        <v>30</v>
      </c>
      <c r="M57" s="40" t="s">
        <v>30</v>
      </c>
      <c r="N57" s="40" t="s">
        <v>30</v>
      </c>
      <c r="O57" s="40" t="s">
        <v>30</v>
      </c>
      <c r="P57" s="38">
        <v>9.1999999999999993</v>
      </c>
      <c r="Q57" s="39">
        <v>45717</v>
      </c>
      <c r="R57" s="41"/>
    </row>
    <row r="58" spans="2:18">
      <c r="B58" s="76" t="s">
        <v>89</v>
      </c>
      <c r="C58" s="71" t="s">
        <v>67</v>
      </c>
      <c r="D58" s="33" t="s">
        <v>29</v>
      </c>
      <c r="E58" s="34">
        <v>32.450000000000003</v>
      </c>
      <c r="F58" s="35">
        <v>23</v>
      </c>
      <c r="G58" s="36">
        <v>0.49</v>
      </c>
      <c r="H58" s="37">
        <v>16.2</v>
      </c>
      <c r="I58" s="36" t="s">
        <v>90</v>
      </c>
      <c r="J58" s="36" t="s">
        <v>71</v>
      </c>
      <c r="K58" s="69">
        <v>0</v>
      </c>
      <c r="L58" s="36" t="s">
        <v>30</v>
      </c>
      <c r="M58" s="40" t="s">
        <v>30</v>
      </c>
      <c r="N58" s="40" t="s">
        <v>30</v>
      </c>
      <c r="O58" s="40" t="s">
        <v>30</v>
      </c>
      <c r="P58" s="38">
        <f>H58</f>
        <v>16.2</v>
      </c>
      <c r="Q58" s="39">
        <v>44805</v>
      </c>
      <c r="R58" s="41"/>
    </row>
    <row r="59" spans="2:18">
      <c r="B59" s="76" t="s">
        <v>91</v>
      </c>
      <c r="C59" s="71" t="s">
        <v>67</v>
      </c>
      <c r="D59" s="33" t="s">
        <v>29</v>
      </c>
      <c r="E59" s="34">
        <v>7.5</v>
      </c>
      <c r="F59" s="35">
        <v>5</v>
      </c>
      <c r="G59" s="36">
        <v>1</v>
      </c>
      <c r="H59" s="37">
        <f t="shared" si="0"/>
        <v>7.5</v>
      </c>
      <c r="I59" s="36" t="s">
        <v>30</v>
      </c>
      <c r="J59" s="36" t="s">
        <v>31</v>
      </c>
      <c r="K59" s="69">
        <v>0</v>
      </c>
      <c r="L59" s="36" t="s">
        <v>30</v>
      </c>
      <c r="M59" s="40" t="s">
        <v>30</v>
      </c>
      <c r="N59" s="40" t="s">
        <v>30</v>
      </c>
      <c r="O59" s="40" t="s">
        <v>30</v>
      </c>
      <c r="P59" s="38">
        <v>7.5</v>
      </c>
      <c r="Q59" s="39">
        <v>45042</v>
      </c>
      <c r="R59" s="41"/>
    </row>
    <row r="60" spans="2:18">
      <c r="B60" s="76" t="s">
        <v>92</v>
      </c>
      <c r="C60" s="71" t="s">
        <v>67</v>
      </c>
      <c r="D60" s="33" t="s">
        <v>29</v>
      </c>
      <c r="E60" s="34">
        <v>12.5</v>
      </c>
      <c r="F60" s="35">
        <v>5</v>
      </c>
      <c r="G60" s="36">
        <v>1</v>
      </c>
      <c r="H60" s="37">
        <f t="shared" si="0"/>
        <v>12.5</v>
      </c>
      <c r="I60" s="36" t="s">
        <v>30</v>
      </c>
      <c r="J60" s="36" t="s">
        <v>31</v>
      </c>
      <c r="K60" s="69">
        <v>0</v>
      </c>
      <c r="L60" s="36" t="s">
        <v>30</v>
      </c>
      <c r="M60" s="40" t="s">
        <v>30</v>
      </c>
      <c r="N60" s="40" t="s">
        <v>30</v>
      </c>
      <c r="O60" s="40" t="s">
        <v>30</v>
      </c>
      <c r="P60" s="38">
        <v>12.5</v>
      </c>
      <c r="Q60" s="39">
        <v>46204</v>
      </c>
      <c r="R60" s="41"/>
    </row>
    <row r="61" spans="2:18">
      <c r="B61" s="76" t="s">
        <v>93</v>
      </c>
      <c r="C61" s="71" t="s">
        <v>67</v>
      </c>
      <c r="D61" s="33" t="s">
        <v>29</v>
      </c>
      <c r="E61" s="34">
        <v>27</v>
      </c>
      <c r="F61" s="35">
        <v>18</v>
      </c>
      <c r="G61" s="36">
        <v>1</v>
      </c>
      <c r="H61" s="37">
        <f t="shared" si="0"/>
        <v>27</v>
      </c>
      <c r="I61" s="36" t="s">
        <v>30</v>
      </c>
      <c r="J61" s="36" t="s">
        <v>31</v>
      </c>
      <c r="K61" s="69">
        <v>0</v>
      </c>
      <c r="L61" s="36" t="s">
        <v>30</v>
      </c>
      <c r="M61" s="40" t="s">
        <v>30</v>
      </c>
      <c r="N61" s="40" t="s">
        <v>30</v>
      </c>
      <c r="O61" s="40" t="s">
        <v>30</v>
      </c>
      <c r="P61" s="38">
        <v>27</v>
      </c>
      <c r="Q61" s="39">
        <v>44531</v>
      </c>
      <c r="R61" s="41"/>
    </row>
    <row r="62" spans="2:18">
      <c r="B62" s="75" t="s">
        <v>94</v>
      </c>
      <c r="C62" s="71" t="s">
        <v>67</v>
      </c>
      <c r="D62" s="33" t="s">
        <v>29</v>
      </c>
      <c r="E62" s="34">
        <v>7.5</v>
      </c>
      <c r="F62" s="35">
        <v>5</v>
      </c>
      <c r="G62" s="36">
        <v>1</v>
      </c>
      <c r="H62" s="37">
        <f t="shared" si="0"/>
        <v>7.5</v>
      </c>
      <c r="I62" s="36" t="s">
        <v>30</v>
      </c>
      <c r="J62" s="36" t="s">
        <v>31</v>
      </c>
      <c r="K62" s="69">
        <v>0</v>
      </c>
      <c r="L62" s="36" t="s">
        <v>30</v>
      </c>
      <c r="M62" s="40" t="s">
        <v>30</v>
      </c>
      <c r="N62" s="40" t="s">
        <v>30</v>
      </c>
      <c r="O62" s="40" t="s">
        <v>30</v>
      </c>
      <c r="P62" s="38">
        <v>7.5</v>
      </c>
      <c r="Q62" s="39">
        <v>44652</v>
      </c>
      <c r="R62" s="41"/>
    </row>
    <row r="63" spans="2:18">
      <c r="B63" s="75" t="s">
        <v>95</v>
      </c>
      <c r="C63" s="71" t="s">
        <v>67</v>
      </c>
      <c r="D63" s="33" t="s">
        <v>29</v>
      </c>
      <c r="E63" s="34">
        <v>19.5</v>
      </c>
      <c r="F63" s="35">
        <v>13</v>
      </c>
      <c r="G63" s="36">
        <v>1</v>
      </c>
      <c r="H63" s="37">
        <f t="shared" si="0"/>
        <v>19.5</v>
      </c>
      <c r="I63" s="36" t="s">
        <v>30</v>
      </c>
      <c r="J63" s="36" t="s">
        <v>31</v>
      </c>
      <c r="K63" s="69">
        <v>0</v>
      </c>
      <c r="L63" s="36" t="s">
        <v>30</v>
      </c>
      <c r="M63" s="40" t="s">
        <v>30</v>
      </c>
      <c r="N63" s="40" t="s">
        <v>30</v>
      </c>
      <c r="O63" s="40" t="s">
        <v>30</v>
      </c>
      <c r="P63" s="38">
        <v>19.5</v>
      </c>
      <c r="Q63" s="39">
        <v>45051</v>
      </c>
      <c r="R63" s="41"/>
    </row>
    <row r="64" spans="2:18">
      <c r="B64" s="80" t="s">
        <v>277</v>
      </c>
      <c r="C64" s="81" t="s">
        <v>28</v>
      </c>
      <c r="D64" s="81" t="s">
        <v>97</v>
      </c>
      <c r="E64" s="82">
        <v>1075</v>
      </c>
      <c r="F64" s="83">
        <v>114</v>
      </c>
      <c r="G64" s="84">
        <v>0.49</v>
      </c>
      <c r="H64" s="85">
        <f t="shared" si="0"/>
        <v>526.75</v>
      </c>
      <c r="I64" s="84" t="s">
        <v>105</v>
      </c>
      <c r="J64" s="84" t="s">
        <v>31</v>
      </c>
      <c r="K64" s="86" t="s">
        <v>48</v>
      </c>
      <c r="L64" s="84" t="s">
        <v>30</v>
      </c>
      <c r="M64" s="773">
        <v>222</v>
      </c>
      <c r="N64" s="87" t="s">
        <v>565</v>
      </c>
      <c r="O64" s="88">
        <v>52321</v>
      </c>
      <c r="P64" s="87"/>
      <c r="Q64" s="87"/>
      <c r="R64" s="89" t="s">
        <v>100</v>
      </c>
    </row>
    <row r="65" spans="2:18">
      <c r="B65" s="80" t="s">
        <v>96</v>
      </c>
      <c r="C65" s="81" t="s">
        <v>28</v>
      </c>
      <c r="D65" s="81" t="s">
        <v>97</v>
      </c>
      <c r="E65" s="82">
        <v>588</v>
      </c>
      <c r="F65" s="83">
        <v>84</v>
      </c>
      <c r="G65" s="84">
        <v>0.4</v>
      </c>
      <c r="H65" s="85">
        <f>G65*E65</f>
        <v>235.20000000000002</v>
      </c>
      <c r="I65" s="84" t="s">
        <v>98</v>
      </c>
      <c r="J65" s="84" t="s">
        <v>31</v>
      </c>
      <c r="K65" s="86">
        <v>0</v>
      </c>
      <c r="L65" s="84" t="s">
        <v>30</v>
      </c>
      <c r="M65" s="773">
        <f>+H65</f>
        <v>235.20000000000002</v>
      </c>
      <c r="N65" s="87" t="s">
        <v>99</v>
      </c>
      <c r="O65" s="88">
        <v>49064</v>
      </c>
      <c r="P65" s="87"/>
      <c r="Q65" s="87"/>
      <c r="R65" s="89" t="s">
        <v>100</v>
      </c>
    </row>
    <row r="66" spans="2:18">
      <c r="B66" s="90" t="s">
        <v>101</v>
      </c>
      <c r="C66" s="91" t="s">
        <v>59</v>
      </c>
      <c r="D66" s="92" t="s">
        <v>97</v>
      </c>
      <c r="E66" s="82">
        <v>504</v>
      </c>
      <c r="F66" s="83">
        <v>140</v>
      </c>
      <c r="G66" s="84">
        <v>0.5</v>
      </c>
      <c r="H66" s="93">
        <v>252</v>
      </c>
      <c r="I66" s="84" t="s">
        <v>102</v>
      </c>
      <c r="J66" s="84" t="s">
        <v>31</v>
      </c>
      <c r="K66" s="86">
        <f>+H66</f>
        <v>252</v>
      </c>
      <c r="L66" s="94" t="s">
        <v>103</v>
      </c>
      <c r="M66" s="87"/>
      <c r="N66" s="87"/>
      <c r="O66" s="87"/>
      <c r="P66" s="87"/>
      <c r="Q66" s="87"/>
      <c r="R66" s="89" t="s">
        <v>104</v>
      </c>
    </row>
    <row r="67" spans="2:18" s="105" customFormat="1" ht="15.75" thickBot="1">
      <c r="B67" s="95" t="s">
        <v>105</v>
      </c>
      <c r="C67" s="96"/>
      <c r="D67" s="97"/>
      <c r="E67" s="98">
        <f>SUM(E12:E66)</f>
        <v>4683.33</v>
      </c>
      <c r="F67" s="99"/>
      <c r="G67" s="99"/>
      <c r="H67" s="100">
        <f>SUM(H12:H66)</f>
        <v>2983.2991500000003</v>
      </c>
      <c r="I67" s="99"/>
      <c r="J67" s="101"/>
      <c r="K67" s="102">
        <f>SUM(K12:K66)</f>
        <v>1616.5691499999998</v>
      </c>
      <c r="L67" s="102"/>
      <c r="M67" s="102">
        <f>SUM(M12:M66)</f>
        <v>457.20000000000005</v>
      </c>
      <c r="N67" s="102"/>
      <c r="O67" s="102"/>
      <c r="P67" s="102">
        <f>SUM(P12:P66)</f>
        <v>433.14999999999992</v>
      </c>
      <c r="Q67" s="103"/>
      <c r="R67" s="104"/>
    </row>
    <row r="68" spans="2:18" ht="15.75" thickBot="1">
      <c r="E68" s="106"/>
    </row>
    <row r="69" spans="2:18">
      <c r="B69" s="107" t="s">
        <v>106</v>
      </c>
      <c r="C69" s="108"/>
      <c r="D69" s="108"/>
      <c r="E69" s="109"/>
      <c r="F69" s="110"/>
      <c r="G69" s="110"/>
      <c r="H69" s="110"/>
      <c r="I69" s="110"/>
      <c r="J69" s="110"/>
      <c r="K69" s="111"/>
      <c r="L69" s="112"/>
      <c r="M69" s="111"/>
      <c r="N69" s="111"/>
      <c r="O69" s="111"/>
      <c r="P69" s="111"/>
      <c r="Q69" s="111"/>
      <c r="R69" s="113"/>
    </row>
    <row r="70" spans="2:18">
      <c r="B70" s="114" t="s">
        <v>107</v>
      </c>
      <c r="C70" s="115" t="s">
        <v>61</v>
      </c>
      <c r="D70" s="115" t="s">
        <v>29</v>
      </c>
      <c r="E70" s="116">
        <v>5</v>
      </c>
      <c r="F70" s="117">
        <v>10</v>
      </c>
      <c r="G70" s="36">
        <v>1</v>
      </c>
      <c r="H70" s="118">
        <f t="shared" ref="H70" si="2">G70*E70</f>
        <v>5</v>
      </c>
      <c r="I70" s="36" t="s">
        <v>30</v>
      </c>
      <c r="J70" s="119" t="s">
        <v>31</v>
      </c>
      <c r="K70" s="120">
        <f t="shared" ref="K70" si="3">+H70</f>
        <v>5</v>
      </c>
      <c r="L70" s="39">
        <v>46477</v>
      </c>
      <c r="M70" s="121" t="s">
        <v>30</v>
      </c>
      <c r="N70" s="121" t="s">
        <v>30</v>
      </c>
      <c r="O70" s="121" t="s">
        <v>30</v>
      </c>
      <c r="P70" s="120">
        <v>0</v>
      </c>
      <c r="Q70" s="120" t="s">
        <v>30</v>
      </c>
      <c r="R70" s="41" t="s">
        <v>108</v>
      </c>
    </row>
    <row r="71" spans="2:18">
      <c r="B71" s="114" t="s">
        <v>109</v>
      </c>
      <c r="C71" s="115" t="s">
        <v>59</v>
      </c>
      <c r="D71" s="115" t="s">
        <v>97</v>
      </c>
      <c r="E71" s="116">
        <v>367.2</v>
      </c>
      <c r="F71" s="117">
        <v>102</v>
      </c>
      <c r="G71" s="36">
        <v>0.251</v>
      </c>
      <c r="H71" s="118">
        <f>G71*E71</f>
        <v>92.167199999999994</v>
      </c>
      <c r="I71" s="36" t="s">
        <v>110</v>
      </c>
      <c r="J71" s="119" t="s">
        <v>71</v>
      </c>
      <c r="K71" s="120"/>
      <c r="L71" s="122" t="s">
        <v>111</v>
      </c>
      <c r="M71" s="121"/>
      <c r="N71" s="121"/>
      <c r="O71" s="121"/>
      <c r="P71" s="120"/>
      <c r="Q71" s="120"/>
      <c r="R71" s="41" t="s">
        <v>112</v>
      </c>
    </row>
    <row r="72" spans="2:18" s="48" customFormat="1" ht="15.75" thickBot="1">
      <c r="B72" s="123" t="s">
        <v>113</v>
      </c>
      <c r="C72" s="124" t="s">
        <v>61</v>
      </c>
      <c r="D72" s="125" t="s">
        <v>29</v>
      </c>
      <c r="E72" s="126">
        <v>18.8</v>
      </c>
      <c r="F72" s="127">
        <v>8</v>
      </c>
      <c r="G72" s="128">
        <v>1</v>
      </c>
      <c r="H72" s="129">
        <v>18.8</v>
      </c>
      <c r="I72" s="128" t="s">
        <v>30</v>
      </c>
      <c r="J72" s="130" t="s">
        <v>31</v>
      </c>
      <c r="K72" s="131"/>
      <c r="L72" s="132">
        <v>50087</v>
      </c>
      <c r="M72" s="131"/>
      <c r="N72" s="131"/>
      <c r="O72" s="131"/>
      <c r="P72" s="131"/>
      <c r="Q72" s="131"/>
      <c r="R72" s="133" t="s">
        <v>114</v>
      </c>
    </row>
    <row r="73" spans="2:18">
      <c r="E73" s="106"/>
      <c r="F73" s="19"/>
    </row>
    <row r="74" spans="2:18" ht="15.75">
      <c r="B74" s="134" t="s">
        <v>26</v>
      </c>
      <c r="E74" s="106"/>
    </row>
    <row r="75" spans="2:18" ht="15.75">
      <c r="B75" s="135" t="s">
        <v>115</v>
      </c>
    </row>
    <row r="76" spans="2:18" ht="15.75">
      <c r="B76" s="135"/>
    </row>
    <row r="77" spans="2:18">
      <c r="B77" s="136"/>
      <c r="D77" s="137"/>
    </row>
  </sheetData>
  <pageMargins left="0.7" right="0.7" top="0.75" bottom="0.75" header="0.3" footer="0.3"/>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08D3-3B5F-45C5-8D09-9AA8CACFB37D}">
  <sheetPr>
    <tabColor rgb="FF0097A9"/>
  </sheetPr>
  <dimension ref="B1:J109"/>
  <sheetViews>
    <sheetView zoomScaleNormal="100" workbookViewId="0">
      <pane ySplit="12" topLeftCell="A13" activePane="bottomLeft" state="frozen"/>
      <selection pane="bottomLeft"/>
    </sheetView>
  </sheetViews>
  <sheetFormatPr defaultColWidth="7.625" defaultRowHeight="14.25"/>
  <cols>
    <col min="1" max="1" width="3.125" style="140" customWidth="1"/>
    <col min="2" max="2" width="20.5" style="138" customWidth="1"/>
    <col min="3" max="3" width="11.125" style="138" customWidth="1"/>
    <col min="4" max="4" width="19.5" style="138" customWidth="1"/>
    <col min="5" max="5" width="14.75" style="139" customWidth="1"/>
    <col min="6" max="6" width="11.25" style="140" customWidth="1"/>
    <col min="7" max="7" width="12.5" style="140" customWidth="1"/>
    <col min="8" max="8" width="14.375" style="141" customWidth="1"/>
    <col min="9" max="16384" width="7.625" style="140"/>
  </cols>
  <sheetData>
    <row r="1" spans="2:10" ht="15" thickBot="1"/>
    <row r="2" spans="2:10" ht="22.5" customHeight="1">
      <c r="B2" s="6" t="s">
        <v>116</v>
      </c>
      <c r="C2" s="142"/>
      <c r="D2" s="142"/>
      <c r="E2" s="143"/>
      <c r="F2" s="144"/>
      <c r="G2" s="145"/>
      <c r="I2" s="146"/>
    </row>
    <row r="3" spans="2:10" ht="15">
      <c r="B3" s="11" t="s">
        <v>564</v>
      </c>
      <c r="C3" s="147"/>
      <c r="D3" s="147"/>
      <c r="E3" s="148"/>
      <c r="F3" s="149"/>
      <c r="G3" s="150"/>
      <c r="H3" s="151"/>
      <c r="I3" s="152"/>
    </row>
    <row r="4" spans="2:10">
      <c r="B4" s="153"/>
      <c r="C4" s="154" t="s">
        <v>1</v>
      </c>
      <c r="D4" s="155" t="s">
        <v>2</v>
      </c>
      <c r="E4" s="156" t="s">
        <v>117</v>
      </c>
      <c r="F4" s="157"/>
      <c r="G4" s="158"/>
      <c r="H4" s="151"/>
      <c r="I4" s="159"/>
    </row>
    <row r="5" spans="2:10">
      <c r="B5" s="160" t="s">
        <v>118</v>
      </c>
      <c r="C5" s="161">
        <f>+E99</f>
        <v>1159.1980000000001</v>
      </c>
      <c r="D5" s="162"/>
      <c r="E5" s="163"/>
      <c r="F5" s="149"/>
      <c r="G5" s="150"/>
      <c r="H5" s="151"/>
      <c r="I5" s="152"/>
    </row>
    <row r="6" spans="2:10">
      <c r="B6" s="160" t="s">
        <v>119</v>
      </c>
      <c r="C6" s="161"/>
      <c r="D6" s="162"/>
      <c r="E6" s="163"/>
      <c r="F6" s="149"/>
      <c r="G6" s="150"/>
      <c r="H6" s="151"/>
      <c r="I6" s="152"/>
    </row>
    <row r="7" spans="2:10">
      <c r="B7" s="160" t="s">
        <v>120</v>
      </c>
      <c r="C7" s="161">
        <v>400</v>
      </c>
      <c r="D7" s="162"/>
      <c r="E7" s="163"/>
      <c r="F7" s="149"/>
      <c r="G7" s="150"/>
      <c r="H7" s="151"/>
      <c r="I7" s="152"/>
    </row>
    <row r="8" spans="2:10">
      <c r="B8" s="160" t="s">
        <v>121</v>
      </c>
      <c r="C8" s="161">
        <v>759</v>
      </c>
      <c r="D8" s="162"/>
      <c r="E8" s="162">
        <v>655</v>
      </c>
      <c r="F8" s="149"/>
      <c r="G8" s="150"/>
      <c r="H8" s="151"/>
      <c r="I8" s="152"/>
    </row>
    <row r="9" spans="2:10">
      <c r="B9" s="164" t="s">
        <v>122</v>
      </c>
      <c r="C9" s="161">
        <v>300</v>
      </c>
      <c r="D9" s="165"/>
      <c r="E9" s="165">
        <v>300</v>
      </c>
      <c r="F9" s="166"/>
      <c r="G9" s="150"/>
      <c r="H9" s="151"/>
      <c r="I9" s="152"/>
    </row>
    <row r="10" spans="2:10" ht="15" thickBot="1">
      <c r="B10" s="167" t="s">
        <v>123</v>
      </c>
      <c r="C10" s="168">
        <f>+C9+C8+C7</f>
        <v>1459</v>
      </c>
      <c r="D10" s="169">
        <f>+F99</f>
        <v>502.44800000000004</v>
      </c>
      <c r="E10" s="169" t="s">
        <v>124</v>
      </c>
      <c r="F10" s="170"/>
      <c r="G10" s="171"/>
      <c r="H10" s="151"/>
      <c r="I10" s="172"/>
    </row>
    <row r="11" spans="2:10" ht="16.5" thickBot="1">
      <c r="B11" s="173"/>
      <c r="C11" s="173"/>
      <c r="D11" s="173"/>
      <c r="E11" s="173"/>
      <c r="F11" s="173"/>
      <c r="G11" s="174"/>
      <c r="H11" s="173"/>
    </row>
    <row r="12" spans="2:10" ht="25.5">
      <c r="B12" s="29" t="s">
        <v>125</v>
      </c>
      <c r="C12" s="30" t="s">
        <v>126</v>
      </c>
      <c r="D12" s="30" t="s">
        <v>127</v>
      </c>
      <c r="E12" s="30" t="s">
        <v>128</v>
      </c>
      <c r="F12" s="30" t="s">
        <v>129</v>
      </c>
      <c r="G12" s="30" t="s">
        <v>130</v>
      </c>
      <c r="H12" s="175" t="s">
        <v>131</v>
      </c>
    </row>
    <row r="13" spans="2:10" ht="15">
      <c r="B13" s="176" t="s">
        <v>132</v>
      </c>
      <c r="C13" s="177" t="s">
        <v>28</v>
      </c>
      <c r="D13" s="177" t="s">
        <v>133</v>
      </c>
      <c r="E13" s="178">
        <v>3</v>
      </c>
      <c r="F13" s="178">
        <f>+E13</f>
        <v>3</v>
      </c>
      <c r="G13" s="39">
        <v>46477</v>
      </c>
      <c r="H13" s="179"/>
      <c r="J13" s="180"/>
    </row>
    <row r="14" spans="2:10" ht="15">
      <c r="B14" s="32" t="s">
        <v>134</v>
      </c>
      <c r="C14" s="177" t="s">
        <v>28</v>
      </c>
      <c r="D14" s="177" t="s">
        <v>133</v>
      </c>
      <c r="E14" s="34">
        <v>20</v>
      </c>
      <c r="F14" s="178">
        <f>+E14</f>
        <v>20</v>
      </c>
      <c r="G14" s="39">
        <v>46477</v>
      </c>
      <c r="H14" s="181"/>
      <c r="J14" s="180"/>
    </row>
    <row r="15" spans="2:10" ht="15">
      <c r="B15" s="32" t="s">
        <v>135</v>
      </c>
      <c r="C15" s="177" t="s">
        <v>28</v>
      </c>
      <c r="D15" s="177" t="s">
        <v>133</v>
      </c>
      <c r="E15" s="34">
        <v>0.16</v>
      </c>
      <c r="F15" s="178">
        <f>+E15</f>
        <v>0.16</v>
      </c>
      <c r="G15" s="39">
        <v>46477</v>
      </c>
      <c r="H15" s="181"/>
      <c r="J15" s="180"/>
    </row>
    <row r="16" spans="2:10" ht="15">
      <c r="B16" s="32" t="s">
        <v>136</v>
      </c>
      <c r="C16" s="177" t="s">
        <v>28</v>
      </c>
      <c r="D16" s="177" t="s">
        <v>133</v>
      </c>
      <c r="E16" s="34">
        <v>10</v>
      </c>
      <c r="F16" s="178">
        <f>+E16</f>
        <v>10</v>
      </c>
      <c r="G16" s="39">
        <v>46477</v>
      </c>
      <c r="H16" s="181"/>
      <c r="J16" s="180"/>
    </row>
    <row r="17" spans="2:10" ht="15">
      <c r="B17" s="32" t="s">
        <v>137</v>
      </c>
      <c r="C17" s="177" t="s">
        <v>28</v>
      </c>
      <c r="D17" s="177" t="s">
        <v>133</v>
      </c>
      <c r="E17" s="34">
        <v>3.2</v>
      </c>
      <c r="F17" s="178">
        <f>+E17</f>
        <v>3.2</v>
      </c>
      <c r="G17" s="39">
        <v>46477</v>
      </c>
      <c r="H17" s="181"/>
      <c r="J17" s="180"/>
    </row>
    <row r="18" spans="2:10" ht="15">
      <c r="B18" s="32" t="s">
        <v>138</v>
      </c>
      <c r="C18" s="177" t="s">
        <v>28</v>
      </c>
      <c r="D18" s="177" t="s">
        <v>133</v>
      </c>
      <c r="E18" s="182">
        <v>2.1</v>
      </c>
      <c r="F18" s="182">
        <v>2.1</v>
      </c>
      <c r="G18" s="39">
        <v>46477</v>
      </c>
      <c r="H18" s="181"/>
      <c r="J18" s="180"/>
    </row>
    <row r="19" spans="2:10" ht="15">
      <c r="B19" s="32" t="s">
        <v>139</v>
      </c>
      <c r="C19" s="177" t="s">
        <v>28</v>
      </c>
      <c r="D19" s="177" t="s">
        <v>133</v>
      </c>
      <c r="E19" s="34">
        <v>17</v>
      </c>
      <c r="F19" s="178">
        <f>+E19</f>
        <v>17</v>
      </c>
      <c r="G19" s="39">
        <v>46477</v>
      </c>
      <c r="H19" s="181"/>
      <c r="J19" s="180"/>
    </row>
    <row r="20" spans="2:10" ht="15">
      <c r="B20" s="32" t="s">
        <v>140</v>
      </c>
      <c r="C20" s="177" t="s">
        <v>28</v>
      </c>
      <c r="D20" s="177" t="s">
        <v>133</v>
      </c>
      <c r="E20" s="34">
        <v>38</v>
      </c>
      <c r="F20" s="34">
        <v>0</v>
      </c>
      <c r="G20" s="39" t="s">
        <v>30</v>
      </c>
      <c r="H20" s="181" t="s">
        <v>31</v>
      </c>
      <c r="J20" s="180"/>
    </row>
    <row r="21" spans="2:10" ht="15">
      <c r="B21" s="32" t="s">
        <v>141</v>
      </c>
      <c r="C21" s="177" t="s">
        <v>28</v>
      </c>
      <c r="D21" s="177" t="s">
        <v>133</v>
      </c>
      <c r="E21" s="34">
        <v>0.45</v>
      </c>
      <c r="F21" s="178">
        <f>+E21</f>
        <v>0.45</v>
      </c>
      <c r="G21" s="39">
        <v>46477</v>
      </c>
      <c r="H21" s="181"/>
      <c r="J21" s="180"/>
    </row>
    <row r="22" spans="2:10" ht="15">
      <c r="B22" s="32" t="s">
        <v>142</v>
      </c>
      <c r="C22" s="177" t="s">
        <v>28</v>
      </c>
      <c r="D22" s="177" t="s">
        <v>133</v>
      </c>
      <c r="E22" s="182">
        <v>7.5</v>
      </c>
      <c r="F22" s="182">
        <v>7.5</v>
      </c>
      <c r="G22" s="39">
        <v>46477</v>
      </c>
      <c r="H22" s="181"/>
      <c r="J22" s="180"/>
    </row>
    <row r="23" spans="2:10" ht="15">
      <c r="B23" s="32" t="s">
        <v>143</v>
      </c>
      <c r="C23" s="177" t="s">
        <v>28</v>
      </c>
      <c r="D23" s="177" t="s">
        <v>133</v>
      </c>
      <c r="E23" s="34">
        <v>69</v>
      </c>
      <c r="F23" s="178">
        <v>0</v>
      </c>
      <c r="G23" s="39" t="s">
        <v>30</v>
      </c>
      <c r="H23" s="181" t="s">
        <v>31</v>
      </c>
      <c r="J23" s="180"/>
    </row>
    <row r="24" spans="2:10" ht="15">
      <c r="B24" s="32" t="s">
        <v>144</v>
      </c>
      <c r="C24" s="177" t="s">
        <v>28</v>
      </c>
      <c r="D24" s="177" t="s">
        <v>133</v>
      </c>
      <c r="E24" s="34">
        <v>18.66</v>
      </c>
      <c r="F24" s="178">
        <f>+E24</f>
        <v>18.66</v>
      </c>
      <c r="G24" s="39">
        <v>46477</v>
      </c>
      <c r="H24" s="181"/>
      <c r="J24" s="180"/>
    </row>
    <row r="25" spans="2:10" ht="15">
      <c r="B25" s="32" t="s">
        <v>145</v>
      </c>
      <c r="C25" s="177" t="s">
        <v>28</v>
      </c>
      <c r="D25" s="177" t="s">
        <v>133</v>
      </c>
      <c r="E25" s="34">
        <v>20</v>
      </c>
      <c r="F25" s="178">
        <f>+E25</f>
        <v>20</v>
      </c>
      <c r="G25" s="39">
        <v>46477</v>
      </c>
      <c r="H25" s="181"/>
      <c r="J25" s="180"/>
    </row>
    <row r="26" spans="2:10" ht="15">
      <c r="B26" s="32" t="s">
        <v>146</v>
      </c>
      <c r="C26" s="177" t="s">
        <v>28</v>
      </c>
      <c r="D26" s="177" t="s">
        <v>133</v>
      </c>
      <c r="E26" s="34">
        <v>3.5</v>
      </c>
      <c r="F26" s="178">
        <f>+E26</f>
        <v>3.5</v>
      </c>
      <c r="G26" s="39">
        <v>46477</v>
      </c>
      <c r="H26" s="181"/>
      <c r="J26" s="180"/>
    </row>
    <row r="27" spans="2:10" ht="15">
      <c r="B27" s="32" t="s">
        <v>147</v>
      </c>
      <c r="C27" s="177" t="s">
        <v>28</v>
      </c>
      <c r="D27" s="177" t="s">
        <v>133</v>
      </c>
      <c r="E27" s="34">
        <v>8.5000000000000006E-2</v>
      </c>
      <c r="F27" s="178">
        <f>+E27</f>
        <v>8.5000000000000006E-2</v>
      </c>
      <c r="G27" s="39">
        <v>46477</v>
      </c>
      <c r="H27" s="181"/>
      <c r="J27" s="180"/>
    </row>
    <row r="28" spans="2:10" ht="15">
      <c r="B28" s="42" t="s">
        <v>148</v>
      </c>
      <c r="C28" s="177" t="s">
        <v>28</v>
      </c>
      <c r="D28" s="177" t="s">
        <v>133</v>
      </c>
      <c r="E28" s="44">
        <v>34</v>
      </c>
      <c r="F28" s="34">
        <v>0</v>
      </c>
      <c r="G28" s="39" t="s">
        <v>30</v>
      </c>
      <c r="H28" s="183" t="s">
        <v>31</v>
      </c>
      <c r="J28" s="180"/>
    </row>
    <row r="29" spans="2:10" ht="15">
      <c r="B29" s="32" t="s">
        <v>149</v>
      </c>
      <c r="C29" s="177" t="s">
        <v>28</v>
      </c>
      <c r="D29" s="177" t="s">
        <v>133</v>
      </c>
      <c r="E29" s="34">
        <v>7.5999999999999998E-2</v>
      </c>
      <c r="F29" s="178">
        <f t="shared" ref="F29:F43" si="0">+E29</f>
        <v>7.5999999999999998E-2</v>
      </c>
      <c r="G29" s="39">
        <v>46477</v>
      </c>
      <c r="H29" s="181"/>
      <c r="J29" s="180"/>
    </row>
    <row r="30" spans="2:10" ht="15">
      <c r="B30" s="54" t="s">
        <v>150</v>
      </c>
      <c r="C30" s="177" t="s">
        <v>28</v>
      </c>
      <c r="D30" s="177" t="s">
        <v>133</v>
      </c>
      <c r="E30" s="56">
        <v>0.35</v>
      </c>
      <c r="F30" s="178">
        <f t="shared" si="0"/>
        <v>0.35</v>
      </c>
      <c r="G30" s="39">
        <v>46477</v>
      </c>
      <c r="H30" s="184"/>
      <c r="J30" s="180"/>
    </row>
    <row r="31" spans="2:10" ht="15">
      <c r="B31" s="54" t="s">
        <v>151</v>
      </c>
      <c r="C31" s="177" t="s">
        <v>28</v>
      </c>
      <c r="D31" s="177" t="s">
        <v>133</v>
      </c>
      <c r="E31" s="56">
        <v>18.66</v>
      </c>
      <c r="F31" s="178">
        <f t="shared" si="0"/>
        <v>18.66</v>
      </c>
      <c r="G31" s="39">
        <v>46477</v>
      </c>
      <c r="H31" s="184"/>
      <c r="J31" s="180"/>
    </row>
    <row r="32" spans="2:10" ht="15">
      <c r="B32" s="32" t="s">
        <v>152</v>
      </c>
      <c r="C32" s="177" t="s">
        <v>28</v>
      </c>
      <c r="D32" s="177" t="s">
        <v>133</v>
      </c>
      <c r="E32" s="34">
        <v>2.4</v>
      </c>
      <c r="F32" s="178">
        <f t="shared" si="0"/>
        <v>2.4</v>
      </c>
      <c r="G32" s="39">
        <v>46477</v>
      </c>
      <c r="H32" s="181"/>
      <c r="J32" s="180"/>
    </row>
    <row r="33" spans="2:10" ht="15">
      <c r="B33" s="60" t="s">
        <v>153</v>
      </c>
      <c r="C33" s="177" t="s">
        <v>28</v>
      </c>
      <c r="D33" s="177" t="s">
        <v>133</v>
      </c>
      <c r="E33" s="56">
        <v>18</v>
      </c>
      <c r="F33" s="178">
        <f t="shared" si="0"/>
        <v>18</v>
      </c>
      <c r="G33" s="39">
        <v>46477</v>
      </c>
      <c r="H33" s="184"/>
      <c r="J33" s="180"/>
    </row>
    <row r="34" spans="2:10" ht="15">
      <c r="B34" s="32" t="s">
        <v>154</v>
      </c>
      <c r="C34" s="177" t="s">
        <v>28</v>
      </c>
      <c r="D34" s="177" t="s">
        <v>133</v>
      </c>
      <c r="E34" s="34">
        <v>0.26</v>
      </c>
      <c r="F34" s="178">
        <f t="shared" si="0"/>
        <v>0.26</v>
      </c>
      <c r="G34" s="39">
        <v>46477</v>
      </c>
      <c r="H34" s="181"/>
      <c r="J34" s="180"/>
    </row>
    <row r="35" spans="2:10" ht="15">
      <c r="B35" s="32" t="s">
        <v>155</v>
      </c>
      <c r="C35" s="177" t="s">
        <v>28</v>
      </c>
      <c r="D35" s="177" t="s">
        <v>133</v>
      </c>
      <c r="E35" s="34">
        <v>18.600000000000001</v>
      </c>
      <c r="F35" s="178">
        <f t="shared" si="0"/>
        <v>18.600000000000001</v>
      </c>
      <c r="G35" s="39">
        <v>46477</v>
      </c>
      <c r="H35" s="181"/>
      <c r="J35" s="180"/>
    </row>
    <row r="36" spans="2:10" ht="15">
      <c r="B36" s="42" t="s">
        <v>156</v>
      </c>
      <c r="C36" s="177" t="s">
        <v>28</v>
      </c>
      <c r="D36" s="177" t="s">
        <v>133</v>
      </c>
      <c r="E36" s="44">
        <v>0.1</v>
      </c>
      <c r="F36" s="178">
        <f t="shared" si="0"/>
        <v>0.1</v>
      </c>
      <c r="G36" s="39">
        <v>46477</v>
      </c>
      <c r="H36" s="183"/>
      <c r="J36" s="180"/>
    </row>
    <row r="37" spans="2:10" ht="15">
      <c r="B37" s="32" t="s">
        <v>157</v>
      </c>
      <c r="C37" s="177" t="s">
        <v>28</v>
      </c>
      <c r="D37" s="177" t="s">
        <v>133</v>
      </c>
      <c r="E37" s="34">
        <v>15</v>
      </c>
      <c r="F37" s="178">
        <f t="shared" si="0"/>
        <v>15</v>
      </c>
      <c r="G37" s="39">
        <v>46477</v>
      </c>
      <c r="H37" s="181"/>
      <c r="J37" s="180"/>
    </row>
    <row r="38" spans="2:10" ht="15">
      <c r="B38" s="42" t="s">
        <v>158</v>
      </c>
      <c r="C38" s="177" t="s">
        <v>28</v>
      </c>
      <c r="D38" s="177" t="s">
        <v>133</v>
      </c>
      <c r="E38" s="34">
        <v>0.32</v>
      </c>
      <c r="F38" s="178">
        <f t="shared" si="0"/>
        <v>0.32</v>
      </c>
      <c r="G38" s="39">
        <v>46477</v>
      </c>
      <c r="H38" s="181"/>
      <c r="J38" s="180"/>
    </row>
    <row r="39" spans="2:10" ht="15">
      <c r="B39" s="176" t="s">
        <v>159</v>
      </c>
      <c r="C39" s="177" t="s">
        <v>28</v>
      </c>
      <c r="D39" s="177" t="s">
        <v>160</v>
      </c>
      <c r="E39" s="178">
        <v>20</v>
      </c>
      <c r="F39" s="178">
        <f t="shared" si="0"/>
        <v>20</v>
      </c>
      <c r="G39" s="39">
        <v>46477</v>
      </c>
      <c r="H39" s="179"/>
      <c r="J39" s="180"/>
    </row>
    <row r="40" spans="2:10" ht="15">
      <c r="B40" s="32" t="s">
        <v>161</v>
      </c>
      <c r="C40" s="177" t="s">
        <v>28</v>
      </c>
      <c r="D40" s="177" t="s">
        <v>160</v>
      </c>
      <c r="E40" s="34">
        <v>0.3</v>
      </c>
      <c r="F40" s="178">
        <f t="shared" si="0"/>
        <v>0.3</v>
      </c>
      <c r="G40" s="39">
        <v>46477</v>
      </c>
      <c r="H40" s="181"/>
      <c r="J40" s="180"/>
    </row>
    <row r="41" spans="2:10" ht="15">
      <c r="B41" s="42" t="s">
        <v>162</v>
      </c>
      <c r="C41" s="177" t="s">
        <v>28</v>
      </c>
      <c r="D41" s="177" t="s">
        <v>160</v>
      </c>
      <c r="E41" s="44">
        <v>0.16</v>
      </c>
      <c r="F41" s="178">
        <f t="shared" si="0"/>
        <v>0.16</v>
      </c>
      <c r="G41" s="39">
        <v>46477</v>
      </c>
      <c r="H41" s="183"/>
      <c r="J41" s="180"/>
    </row>
    <row r="42" spans="2:10" ht="15">
      <c r="B42" s="32" t="s">
        <v>163</v>
      </c>
      <c r="C42" s="177" t="s">
        <v>28</v>
      </c>
      <c r="D42" s="177" t="s">
        <v>160</v>
      </c>
      <c r="E42" s="34">
        <v>5.2</v>
      </c>
      <c r="F42" s="178">
        <f t="shared" si="0"/>
        <v>5.2</v>
      </c>
      <c r="G42" s="39">
        <v>46477</v>
      </c>
      <c r="H42" s="181"/>
      <c r="J42" s="180"/>
    </row>
    <row r="43" spans="2:10" ht="15">
      <c r="B43" s="54" t="s">
        <v>164</v>
      </c>
      <c r="C43" s="177" t="s">
        <v>28</v>
      </c>
      <c r="D43" s="177" t="s">
        <v>160</v>
      </c>
      <c r="E43" s="56">
        <v>100</v>
      </c>
      <c r="F43" s="178">
        <f t="shared" si="0"/>
        <v>100</v>
      </c>
      <c r="G43" s="39">
        <v>46843</v>
      </c>
      <c r="H43" s="184"/>
      <c r="J43" s="180"/>
    </row>
    <row r="44" spans="2:10" ht="15">
      <c r="B44" s="54" t="s">
        <v>165</v>
      </c>
      <c r="C44" s="177" t="s">
        <v>28</v>
      </c>
      <c r="D44" s="177" t="s">
        <v>160</v>
      </c>
      <c r="E44" s="56">
        <v>37</v>
      </c>
      <c r="F44" s="56">
        <v>0</v>
      </c>
      <c r="G44" s="39" t="s">
        <v>30</v>
      </c>
      <c r="H44" s="184" t="s">
        <v>31</v>
      </c>
      <c r="J44" s="180"/>
    </row>
    <row r="45" spans="2:10" ht="15">
      <c r="B45" s="32" t="s">
        <v>166</v>
      </c>
      <c r="C45" s="177" t="s">
        <v>28</v>
      </c>
      <c r="D45" s="177" t="s">
        <v>160</v>
      </c>
      <c r="E45" s="34">
        <v>20</v>
      </c>
      <c r="F45" s="178">
        <f t="shared" ref="F45:F50" si="1">+E45</f>
        <v>20</v>
      </c>
      <c r="G45" s="39">
        <v>46477</v>
      </c>
      <c r="H45" s="181"/>
      <c r="J45" s="180"/>
    </row>
    <row r="46" spans="2:10" ht="15">
      <c r="B46" s="60" t="s">
        <v>167</v>
      </c>
      <c r="C46" s="177" t="s">
        <v>28</v>
      </c>
      <c r="D46" s="177" t="s">
        <v>160</v>
      </c>
      <c r="E46" s="56">
        <v>0.23699999999999999</v>
      </c>
      <c r="F46" s="178">
        <f t="shared" si="1"/>
        <v>0.23699999999999999</v>
      </c>
      <c r="G46" s="39">
        <v>46477</v>
      </c>
      <c r="H46" s="184"/>
      <c r="J46" s="180"/>
    </row>
    <row r="47" spans="2:10" ht="15">
      <c r="B47" s="32" t="s">
        <v>168</v>
      </c>
      <c r="C47" s="177" t="s">
        <v>28</v>
      </c>
      <c r="D47" s="177" t="s">
        <v>160</v>
      </c>
      <c r="E47" s="34">
        <v>3.5</v>
      </c>
      <c r="F47" s="178">
        <f t="shared" si="1"/>
        <v>3.5</v>
      </c>
      <c r="G47" s="39">
        <v>46477</v>
      </c>
      <c r="H47" s="181"/>
      <c r="J47" s="180"/>
    </row>
    <row r="48" spans="2:10" ht="15">
      <c r="B48" s="32" t="s">
        <v>169</v>
      </c>
      <c r="C48" s="177" t="s">
        <v>28</v>
      </c>
      <c r="D48" s="177" t="s">
        <v>160</v>
      </c>
      <c r="E48" s="34">
        <v>15</v>
      </c>
      <c r="F48" s="178">
        <f t="shared" si="1"/>
        <v>15</v>
      </c>
      <c r="G48" s="39">
        <v>46477</v>
      </c>
      <c r="H48" s="181"/>
      <c r="J48" s="180"/>
    </row>
    <row r="49" spans="2:10" ht="15">
      <c r="B49" s="42" t="s">
        <v>170</v>
      </c>
      <c r="C49" s="177" t="s">
        <v>28</v>
      </c>
      <c r="D49" s="177" t="s">
        <v>160</v>
      </c>
      <c r="E49" s="44">
        <v>0.55000000000000004</v>
      </c>
      <c r="F49" s="178">
        <f t="shared" si="1"/>
        <v>0.55000000000000004</v>
      </c>
      <c r="G49" s="39">
        <v>46477</v>
      </c>
      <c r="H49" s="183"/>
      <c r="J49" s="180"/>
    </row>
    <row r="50" spans="2:10" ht="15">
      <c r="B50" s="32" t="s">
        <v>171</v>
      </c>
      <c r="C50" s="177" t="s">
        <v>28</v>
      </c>
      <c r="D50" s="177" t="s">
        <v>160</v>
      </c>
      <c r="E50" s="34">
        <v>0.75</v>
      </c>
      <c r="F50" s="178">
        <f t="shared" si="1"/>
        <v>0.75</v>
      </c>
      <c r="G50" s="39">
        <v>46477</v>
      </c>
      <c r="H50" s="181"/>
      <c r="J50" s="180"/>
    </row>
    <row r="51" spans="2:10" ht="15">
      <c r="B51" s="42" t="s">
        <v>172</v>
      </c>
      <c r="C51" s="177" t="s">
        <v>28</v>
      </c>
      <c r="D51" s="177" t="s">
        <v>160</v>
      </c>
      <c r="E51" s="34">
        <v>1.95</v>
      </c>
      <c r="F51" s="34">
        <v>0</v>
      </c>
      <c r="G51" s="39" t="s">
        <v>30</v>
      </c>
      <c r="H51" s="181"/>
      <c r="J51" s="180"/>
    </row>
    <row r="52" spans="2:10" ht="15">
      <c r="B52" s="32" t="s">
        <v>173</v>
      </c>
      <c r="C52" s="177" t="s">
        <v>28</v>
      </c>
      <c r="D52" s="177" t="s">
        <v>160</v>
      </c>
      <c r="E52" s="34">
        <v>18.05</v>
      </c>
      <c r="F52" s="178">
        <f>+E52</f>
        <v>18.05</v>
      </c>
      <c r="G52" s="39">
        <v>46477</v>
      </c>
      <c r="H52" s="181"/>
      <c r="J52" s="180"/>
    </row>
    <row r="53" spans="2:10" ht="15">
      <c r="B53" s="32" t="s">
        <v>174</v>
      </c>
      <c r="C53" s="177" t="s">
        <v>28</v>
      </c>
      <c r="D53" s="177" t="s">
        <v>160</v>
      </c>
      <c r="E53" s="34">
        <v>0.35</v>
      </c>
      <c r="F53" s="178">
        <f>+E53</f>
        <v>0.35</v>
      </c>
      <c r="G53" s="39">
        <v>46477</v>
      </c>
      <c r="H53" s="181"/>
      <c r="J53" s="180"/>
    </row>
    <row r="54" spans="2:10" ht="15">
      <c r="B54" s="176" t="s">
        <v>175</v>
      </c>
      <c r="C54" s="177" t="s">
        <v>28</v>
      </c>
      <c r="D54" s="177" t="s">
        <v>176</v>
      </c>
      <c r="E54" s="178">
        <v>11</v>
      </c>
      <c r="F54" s="178">
        <f>+E54</f>
        <v>11</v>
      </c>
      <c r="G54" s="39">
        <v>46477</v>
      </c>
      <c r="H54" s="179"/>
      <c r="J54" s="180"/>
    </row>
    <row r="55" spans="2:10" ht="15">
      <c r="B55" s="32" t="s">
        <v>177</v>
      </c>
      <c r="C55" s="177" t="s">
        <v>28</v>
      </c>
      <c r="D55" s="177" t="s">
        <v>176</v>
      </c>
      <c r="E55" s="34">
        <v>0.15</v>
      </c>
      <c r="F55" s="178">
        <f>+E55</f>
        <v>0.15</v>
      </c>
      <c r="G55" s="39">
        <v>46477</v>
      </c>
      <c r="H55" s="181"/>
      <c r="J55" s="180"/>
    </row>
    <row r="56" spans="2:10" ht="15">
      <c r="B56" s="42" t="s">
        <v>178</v>
      </c>
      <c r="C56" s="177" t="s">
        <v>28</v>
      </c>
      <c r="D56" s="177" t="s">
        <v>176</v>
      </c>
      <c r="E56" s="44">
        <v>61.2</v>
      </c>
      <c r="F56" s="34">
        <v>0</v>
      </c>
      <c r="G56" s="39" t="s">
        <v>30</v>
      </c>
      <c r="H56" s="183" t="s">
        <v>31</v>
      </c>
      <c r="J56" s="180"/>
    </row>
    <row r="57" spans="2:10" ht="15">
      <c r="B57" s="32" t="s">
        <v>179</v>
      </c>
      <c r="C57" s="177" t="s">
        <v>28</v>
      </c>
      <c r="D57" s="177" t="s">
        <v>176</v>
      </c>
      <c r="E57" s="34">
        <v>2.5</v>
      </c>
      <c r="F57" s="185">
        <v>2.5</v>
      </c>
      <c r="G57" s="39">
        <v>46477</v>
      </c>
      <c r="H57" s="181"/>
      <c r="J57" s="180"/>
    </row>
    <row r="58" spans="2:10" ht="15">
      <c r="B58" s="54" t="s">
        <v>180</v>
      </c>
      <c r="C58" s="177" t="s">
        <v>28</v>
      </c>
      <c r="D58" s="177" t="s">
        <v>176</v>
      </c>
      <c r="E58" s="56">
        <v>4</v>
      </c>
      <c r="F58" s="178">
        <f>+E58</f>
        <v>4</v>
      </c>
      <c r="G58" s="39">
        <v>46477</v>
      </c>
      <c r="H58" s="184"/>
      <c r="J58" s="180"/>
    </row>
    <row r="59" spans="2:10" ht="15">
      <c r="B59" s="54" t="s">
        <v>181</v>
      </c>
      <c r="C59" s="177" t="s">
        <v>28</v>
      </c>
      <c r="D59" s="177" t="s">
        <v>176</v>
      </c>
      <c r="E59" s="56">
        <v>75</v>
      </c>
      <c r="F59" s="56">
        <v>0</v>
      </c>
      <c r="G59" s="39" t="s">
        <v>30</v>
      </c>
      <c r="H59" s="184" t="s">
        <v>31</v>
      </c>
      <c r="J59" s="180"/>
    </row>
    <row r="60" spans="2:10" ht="15">
      <c r="B60" s="32" t="s">
        <v>182</v>
      </c>
      <c r="C60" s="177" t="s">
        <v>28</v>
      </c>
      <c r="D60" s="177" t="s">
        <v>176</v>
      </c>
      <c r="E60" s="34">
        <v>16.5</v>
      </c>
      <c r="F60" s="178">
        <f t="shared" ref="F60:F65" si="2">+E60</f>
        <v>16.5</v>
      </c>
      <c r="G60" s="39">
        <v>46477</v>
      </c>
      <c r="H60" s="181"/>
      <c r="J60" s="180"/>
    </row>
    <row r="61" spans="2:10" ht="15">
      <c r="B61" s="60" t="s">
        <v>183</v>
      </c>
      <c r="C61" s="177" t="s">
        <v>28</v>
      </c>
      <c r="D61" s="177" t="s">
        <v>176</v>
      </c>
      <c r="E61" s="56">
        <v>7.9</v>
      </c>
      <c r="F61" s="178">
        <f t="shared" si="2"/>
        <v>7.9</v>
      </c>
      <c r="G61" s="39">
        <v>46477</v>
      </c>
      <c r="H61" s="184"/>
      <c r="J61" s="180"/>
    </row>
    <row r="62" spans="2:10" ht="15">
      <c r="B62" s="60" t="s">
        <v>184</v>
      </c>
      <c r="C62" s="177" t="s">
        <v>28</v>
      </c>
      <c r="D62" s="177" t="s">
        <v>176</v>
      </c>
      <c r="E62" s="56">
        <v>3</v>
      </c>
      <c r="F62" s="178">
        <f t="shared" si="2"/>
        <v>3</v>
      </c>
      <c r="G62" s="39">
        <v>46477</v>
      </c>
      <c r="H62" s="184"/>
      <c r="J62" s="180"/>
    </row>
    <row r="63" spans="2:10" ht="15">
      <c r="B63" s="60" t="s">
        <v>185</v>
      </c>
      <c r="C63" s="177" t="s">
        <v>28</v>
      </c>
      <c r="D63" s="177" t="s">
        <v>176</v>
      </c>
      <c r="E63" s="56">
        <v>2.2000000000000002</v>
      </c>
      <c r="F63" s="178">
        <f t="shared" si="2"/>
        <v>2.2000000000000002</v>
      </c>
      <c r="G63" s="39">
        <v>46477</v>
      </c>
      <c r="H63" s="184"/>
      <c r="J63" s="180"/>
    </row>
    <row r="64" spans="2:10" ht="15">
      <c r="B64" s="60" t="s">
        <v>186</v>
      </c>
      <c r="C64" s="177" t="s">
        <v>28</v>
      </c>
      <c r="D64" s="177" t="s">
        <v>176</v>
      </c>
      <c r="E64" s="56">
        <v>2</v>
      </c>
      <c r="F64" s="178">
        <f t="shared" si="2"/>
        <v>2</v>
      </c>
      <c r="G64" s="39">
        <v>46477</v>
      </c>
      <c r="H64" s="184"/>
      <c r="J64" s="180"/>
    </row>
    <row r="65" spans="2:10" ht="15">
      <c r="B65" s="60" t="s">
        <v>187</v>
      </c>
      <c r="C65" s="177" t="s">
        <v>28</v>
      </c>
      <c r="D65" s="177" t="s">
        <v>176</v>
      </c>
      <c r="E65" s="56">
        <v>0.04</v>
      </c>
      <c r="F65" s="178">
        <f t="shared" si="2"/>
        <v>0.04</v>
      </c>
      <c r="G65" s="39">
        <v>46477</v>
      </c>
      <c r="H65" s="184"/>
      <c r="J65" s="180"/>
    </row>
    <row r="66" spans="2:10" ht="15">
      <c r="B66" s="60" t="s">
        <v>188</v>
      </c>
      <c r="C66" s="177" t="s">
        <v>28</v>
      </c>
      <c r="D66" s="177" t="s">
        <v>176</v>
      </c>
      <c r="E66" s="56">
        <v>45</v>
      </c>
      <c r="F66" s="56">
        <v>0</v>
      </c>
      <c r="G66" s="39" t="s">
        <v>30</v>
      </c>
      <c r="H66" s="184" t="s">
        <v>31</v>
      </c>
      <c r="J66" s="180"/>
    </row>
    <row r="67" spans="2:10" ht="15">
      <c r="B67" s="60" t="s">
        <v>189</v>
      </c>
      <c r="C67" s="177" t="s">
        <v>28</v>
      </c>
      <c r="D67" s="177" t="s">
        <v>176</v>
      </c>
      <c r="E67" s="56">
        <v>4</v>
      </c>
      <c r="F67" s="178">
        <f>+E67</f>
        <v>4</v>
      </c>
      <c r="G67" s="39">
        <v>46477</v>
      </c>
      <c r="H67" s="184"/>
      <c r="J67" s="180"/>
    </row>
    <row r="68" spans="2:10" ht="15">
      <c r="B68" s="60" t="s">
        <v>190</v>
      </c>
      <c r="C68" s="177" t="s">
        <v>28</v>
      </c>
      <c r="D68" s="177" t="s">
        <v>176</v>
      </c>
      <c r="E68" s="56">
        <v>15</v>
      </c>
      <c r="F68" s="178">
        <f>+E68</f>
        <v>15</v>
      </c>
      <c r="G68" s="39">
        <v>46477</v>
      </c>
      <c r="H68" s="184"/>
      <c r="J68" s="180"/>
    </row>
    <row r="69" spans="2:10" ht="15">
      <c r="B69" s="60" t="s">
        <v>191</v>
      </c>
      <c r="C69" s="177" t="s">
        <v>28</v>
      </c>
      <c r="D69" s="177" t="s">
        <v>176</v>
      </c>
      <c r="E69" s="56">
        <v>0.05</v>
      </c>
      <c r="F69" s="178">
        <f>+E69</f>
        <v>0.05</v>
      </c>
      <c r="G69" s="39">
        <v>46477</v>
      </c>
      <c r="H69" s="184"/>
      <c r="J69" s="180"/>
    </row>
    <row r="70" spans="2:10" ht="15">
      <c r="B70" s="60" t="s">
        <v>192</v>
      </c>
      <c r="C70" s="177" t="s">
        <v>28</v>
      </c>
      <c r="D70" s="177" t="s">
        <v>176</v>
      </c>
      <c r="E70" s="56">
        <v>44.1</v>
      </c>
      <c r="F70" s="56">
        <v>0</v>
      </c>
      <c r="G70" s="39" t="s">
        <v>30</v>
      </c>
      <c r="H70" s="184" t="s">
        <v>31</v>
      </c>
      <c r="J70" s="180"/>
    </row>
    <row r="71" spans="2:10" ht="15">
      <c r="B71" s="32" t="s">
        <v>193</v>
      </c>
      <c r="C71" s="177" t="s">
        <v>28</v>
      </c>
      <c r="D71" s="177" t="s">
        <v>176</v>
      </c>
      <c r="E71" s="34">
        <v>16.829999999999998</v>
      </c>
      <c r="F71" s="178">
        <f>+E71</f>
        <v>16.829999999999998</v>
      </c>
      <c r="G71" s="39">
        <v>46477</v>
      </c>
      <c r="H71" s="181"/>
      <c r="J71" s="180"/>
    </row>
    <row r="72" spans="2:10" ht="15">
      <c r="B72" s="32" t="s">
        <v>194</v>
      </c>
      <c r="C72" s="177" t="s">
        <v>28</v>
      </c>
      <c r="D72" s="177" t="s">
        <v>176</v>
      </c>
      <c r="E72" s="34">
        <v>0.18</v>
      </c>
      <c r="F72" s="178">
        <f>+E72</f>
        <v>0.18</v>
      </c>
      <c r="G72" s="39">
        <v>46477</v>
      </c>
      <c r="H72" s="181"/>
      <c r="J72" s="180"/>
    </row>
    <row r="73" spans="2:10" ht="15">
      <c r="B73" s="42" t="s">
        <v>195</v>
      </c>
      <c r="C73" s="177" t="s">
        <v>28</v>
      </c>
      <c r="D73" s="177" t="s">
        <v>176</v>
      </c>
      <c r="E73" s="44">
        <v>0.55000000000000004</v>
      </c>
      <c r="F73" s="178">
        <f>+E73</f>
        <v>0.55000000000000004</v>
      </c>
      <c r="G73" s="39">
        <v>46477</v>
      </c>
      <c r="H73" s="183"/>
      <c r="J73" s="180"/>
    </row>
    <row r="74" spans="2:10" ht="15">
      <c r="B74" s="32" t="s">
        <v>196</v>
      </c>
      <c r="C74" s="177" t="s">
        <v>28</v>
      </c>
      <c r="D74" s="177" t="s">
        <v>176</v>
      </c>
      <c r="E74" s="34">
        <v>34</v>
      </c>
      <c r="F74" s="34">
        <v>0</v>
      </c>
      <c r="G74" s="39" t="s">
        <v>30</v>
      </c>
      <c r="H74" s="181" t="s">
        <v>31</v>
      </c>
      <c r="J74" s="180"/>
    </row>
    <row r="75" spans="2:10" ht="15">
      <c r="B75" s="32" t="s">
        <v>197</v>
      </c>
      <c r="C75" s="177" t="s">
        <v>28</v>
      </c>
      <c r="D75" s="177" t="s">
        <v>176</v>
      </c>
      <c r="E75" s="34"/>
      <c r="F75" s="34"/>
      <c r="G75" s="39" t="s">
        <v>30</v>
      </c>
      <c r="H75" s="181"/>
      <c r="J75" s="180"/>
    </row>
    <row r="76" spans="2:10" ht="15">
      <c r="B76" s="176" t="s">
        <v>198</v>
      </c>
      <c r="C76" s="177" t="s">
        <v>28</v>
      </c>
      <c r="D76" s="177" t="s">
        <v>199</v>
      </c>
      <c r="E76" s="178">
        <v>6</v>
      </c>
      <c r="F76" s="178">
        <f>+E76</f>
        <v>6</v>
      </c>
      <c r="G76" s="39">
        <v>46477</v>
      </c>
      <c r="H76" s="179"/>
      <c r="J76" s="180"/>
    </row>
    <row r="77" spans="2:10" ht="15">
      <c r="B77" s="32" t="s">
        <v>200</v>
      </c>
      <c r="C77" s="177" t="s">
        <v>28</v>
      </c>
      <c r="D77" s="177" t="s">
        <v>199</v>
      </c>
      <c r="E77" s="34">
        <v>0.88600000000000001</v>
      </c>
      <c r="F77" s="178">
        <f>+E77</f>
        <v>0.88600000000000001</v>
      </c>
      <c r="G77" s="39">
        <v>46477</v>
      </c>
      <c r="H77" s="181"/>
      <c r="J77" s="180"/>
    </row>
    <row r="78" spans="2:10" ht="15">
      <c r="B78" s="42" t="s">
        <v>201</v>
      </c>
      <c r="C78" s="177" t="s">
        <v>28</v>
      </c>
      <c r="D78" s="177" t="s">
        <v>199</v>
      </c>
      <c r="E78" s="44">
        <v>40</v>
      </c>
      <c r="F78" s="34">
        <v>0</v>
      </c>
      <c r="G78" s="39" t="s">
        <v>30</v>
      </c>
      <c r="H78" s="183" t="s">
        <v>31</v>
      </c>
      <c r="J78" s="180"/>
    </row>
    <row r="79" spans="2:10" ht="15">
      <c r="B79" s="32" t="s">
        <v>202</v>
      </c>
      <c r="C79" s="177" t="s">
        <v>28</v>
      </c>
      <c r="D79" s="177" t="s">
        <v>199</v>
      </c>
      <c r="E79" s="34">
        <v>25</v>
      </c>
      <c r="F79" s="34">
        <v>0</v>
      </c>
      <c r="G79" s="39" t="s">
        <v>30</v>
      </c>
      <c r="H79" s="181" t="s">
        <v>31</v>
      </c>
      <c r="J79" s="180"/>
    </row>
    <row r="80" spans="2:10" ht="15">
      <c r="B80" s="54" t="s">
        <v>203</v>
      </c>
      <c r="C80" s="177" t="s">
        <v>28</v>
      </c>
      <c r="D80" s="177" t="s">
        <v>199</v>
      </c>
      <c r="E80" s="56">
        <v>0.08</v>
      </c>
      <c r="F80" s="178">
        <f>+E80</f>
        <v>0.08</v>
      </c>
      <c r="G80" s="39">
        <v>46477</v>
      </c>
      <c r="H80" s="184"/>
      <c r="J80" s="180"/>
    </row>
    <row r="81" spans="2:10" ht="15">
      <c r="B81" s="54" t="s">
        <v>204</v>
      </c>
      <c r="C81" s="177" t="s">
        <v>28</v>
      </c>
      <c r="D81" s="177" t="s">
        <v>199</v>
      </c>
      <c r="E81" s="56">
        <v>2</v>
      </c>
      <c r="F81" s="178">
        <f>+E81</f>
        <v>2</v>
      </c>
      <c r="G81" s="39">
        <v>46477</v>
      </c>
      <c r="H81" s="184"/>
      <c r="J81" s="180"/>
    </row>
    <row r="82" spans="2:10" ht="15">
      <c r="B82" s="32" t="s">
        <v>205</v>
      </c>
      <c r="C82" s="177" t="s">
        <v>28</v>
      </c>
      <c r="D82" s="177" t="s">
        <v>199</v>
      </c>
      <c r="E82" s="34">
        <v>6</v>
      </c>
      <c r="F82" s="178">
        <f>+E82</f>
        <v>6</v>
      </c>
      <c r="G82" s="39">
        <v>46477</v>
      </c>
      <c r="H82" s="181"/>
      <c r="J82" s="180"/>
    </row>
    <row r="83" spans="2:10" ht="15">
      <c r="B83" s="60" t="s">
        <v>206</v>
      </c>
      <c r="C83" s="177" t="s">
        <v>28</v>
      </c>
      <c r="D83" s="177" t="s">
        <v>199</v>
      </c>
      <c r="E83" s="56">
        <v>2.4</v>
      </c>
      <c r="F83" s="178">
        <f>+E83</f>
        <v>2.4</v>
      </c>
      <c r="G83" s="39">
        <v>46477</v>
      </c>
      <c r="H83" s="184"/>
      <c r="J83" s="180"/>
    </row>
    <row r="84" spans="2:10" ht="15">
      <c r="B84" s="32" t="s">
        <v>207</v>
      </c>
      <c r="C84" s="177" t="s">
        <v>28</v>
      </c>
      <c r="D84" s="177" t="s">
        <v>199</v>
      </c>
      <c r="E84" s="34"/>
      <c r="F84" s="34"/>
      <c r="G84" s="39" t="s">
        <v>30</v>
      </c>
      <c r="H84" s="181"/>
      <c r="J84" s="180"/>
    </row>
    <row r="85" spans="2:10" ht="15">
      <c r="B85" s="32" t="s">
        <v>208</v>
      </c>
      <c r="C85" s="177" t="s">
        <v>28</v>
      </c>
      <c r="D85" s="177" t="s">
        <v>199</v>
      </c>
      <c r="E85" s="34">
        <v>15</v>
      </c>
      <c r="F85" s="178">
        <f>+E85</f>
        <v>15</v>
      </c>
      <c r="G85" s="39">
        <v>46477</v>
      </c>
      <c r="H85" s="181"/>
      <c r="J85" s="180"/>
    </row>
    <row r="86" spans="2:10" ht="15">
      <c r="B86" s="42" t="s">
        <v>209</v>
      </c>
      <c r="C86" s="177" t="s">
        <v>28</v>
      </c>
      <c r="D86" s="177" t="s">
        <v>199</v>
      </c>
      <c r="E86" s="44">
        <v>152.5</v>
      </c>
      <c r="F86" s="34">
        <v>0</v>
      </c>
      <c r="G86" s="39" t="s">
        <v>30</v>
      </c>
      <c r="H86" s="183" t="s">
        <v>31</v>
      </c>
      <c r="J86" s="180"/>
    </row>
    <row r="87" spans="2:10" ht="15">
      <c r="B87" s="32" t="s">
        <v>210</v>
      </c>
      <c r="C87" s="177" t="s">
        <v>28</v>
      </c>
      <c r="D87" s="177" t="s">
        <v>199</v>
      </c>
      <c r="E87" s="34">
        <v>5</v>
      </c>
      <c r="F87" s="178">
        <f t="shared" ref="F87:F94" si="3">+E87</f>
        <v>5</v>
      </c>
      <c r="G87" s="39">
        <v>46477</v>
      </c>
      <c r="H87" s="181"/>
      <c r="J87" s="180"/>
    </row>
    <row r="88" spans="2:10" ht="15">
      <c r="B88" s="42" t="s">
        <v>211</v>
      </c>
      <c r="C88" s="177" t="s">
        <v>28</v>
      </c>
      <c r="D88" s="177" t="s">
        <v>199</v>
      </c>
      <c r="E88" s="34">
        <v>8</v>
      </c>
      <c r="F88" s="178">
        <f t="shared" si="3"/>
        <v>8</v>
      </c>
      <c r="G88" s="39">
        <v>46477</v>
      </c>
      <c r="H88" s="181"/>
      <c r="J88" s="180"/>
    </row>
    <row r="89" spans="2:10" ht="15">
      <c r="B89" s="32" t="s">
        <v>212</v>
      </c>
      <c r="C89" s="177" t="s">
        <v>28</v>
      </c>
      <c r="D89" s="177" t="s">
        <v>199</v>
      </c>
      <c r="E89" s="34">
        <v>8.4000000000000005E-2</v>
      </c>
      <c r="F89" s="178">
        <f t="shared" si="3"/>
        <v>8.4000000000000005E-2</v>
      </c>
      <c r="G89" s="39">
        <v>46477</v>
      </c>
      <c r="H89" s="181"/>
      <c r="J89" s="180"/>
    </row>
    <row r="90" spans="2:10" ht="15">
      <c r="B90" s="176" t="s">
        <v>213</v>
      </c>
      <c r="C90" s="177" t="s">
        <v>28</v>
      </c>
      <c r="D90" s="177" t="s">
        <v>214</v>
      </c>
      <c r="E90" s="178">
        <v>1.1000000000000001</v>
      </c>
      <c r="F90" s="178">
        <f t="shared" si="3"/>
        <v>1.1000000000000001</v>
      </c>
      <c r="G90" s="39">
        <v>46477</v>
      </c>
      <c r="H90" s="179"/>
      <c r="J90" s="180"/>
    </row>
    <row r="91" spans="2:10" ht="15">
      <c r="B91" s="32" t="s">
        <v>215</v>
      </c>
      <c r="C91" s="177" t="s">
        <v>28</v>
      </c>
      <c r="D91" s="177" t="s">
        <v>214</v>
      </c>
      <c r="E91" s="34">
        <v>0.21</v>
      </c>
      <c r="F91" s="178">
        <f t="shared" si="3"/>
        <v>0.21</v>
      </c>
      <c r="G91" s="39">
        <v>46477</v>
      </c>
      <c r="H91" s="181"/>
      <c r="J91" s="180"/>
    </row>
    <row r="92" spans="2:10" ht="15">
      <c r="B92" s="42" t="s">
        <v>216</v>
      </c>
      <c r="C92" s="177" t="s">
        <v>28</v>
      </c>
      <c r="D92" s="177" t="s">
        <v>214</v>
      </c>
      <c r="E92" s="34">
        <v>0.72</v>
      </c>
      <c r="F92" s="178">
        <f t="shared" si="3"/>
        <v>0.72</v>
      </c>
      <c r="G92" s="39">
        <v>46477</v>
      </c>
      <c r="H92" s="181"/>
      <c r="J92" s="180"/>
    </row>
    <row r="93" spans="2:10" ht="15">
      <c r="B93" s="32" t="s">
        <v>217</v>
      </c>
      <c r="C93" s="177" t="s">
        <v>28</v>
      </c>
      <c r="D93" s="177" t="s">
        <v>214</v>
      </c>
      <c r="E93" s="34">
        <v>1.25</v>
      </c>
      <c r="F93" s="178">
        <f t="shared" si="3"/>
        <v>1.25</v>
      </c>
      <c r="G93" s="39">
        <v>46477</v>
      </c>
      <c r="H93" s="181"/>
      <c r="J93" s="180"/>
    </row>
    <row r="94" spans="2:10" ht="15">
      <c r="B94" s="54" t="s">
        <v>218</v>
      </c>
      <c r="C94" s="177" t="s">
        <v>28</v>
      </c>
      <c r="D94" s="177" t="s">
        <v>214</v>
      </c>
      <c r="E94" s="56">
        <v>1.2</v>
      </c>
      <c r="F94" s="178">
        <f t="shared" si="3"/>
        <v>1.2</v>
      </c>
      <c r="G94" s="39">
        <v>46477</v>
      </c>
      <c r="H94" s="184"/>
      <c r="J94" s="180"/>
    </row>
    <row r="95" spans="2:10" ht="15">
      <c r="B95" s="54" t="s">
        <v>219</v>
      </c>
      <c r="C95" s="177" t="s">
        <v>28</v>
      </c>
      <c r="D95" s="177" t="s">
        <v>214</v>
      </c>
      <c r="E95" s="56">
        <v>1.3</v>
      </c>
      <c r="F95" s="185">
        <v>1.3</v>
      </c>
      <c r="G95" s="39">
        <v>46477</v>
      </c>
      <c r="H95" s="184"/>
      <c r="J95" s="180"/>
    </row>
    <row r="96" spans="2:10" ht="15">
      <c r="B96" s="32" t="s">
        <v>220</v>
      </c>
      <c r="C96" s="177" t="s">
        <v>28</v>
      </c>
      <c r="D96" s="177" t="s">
        <v>214</v>
      </c>
      <c r="E96" s="34"/>
      <c r="F96" s="34"/>
      <c r="G96" s="39" t="s">
        <v>30</v>
      </c>
      <c r="H96" s="181"/>
      <c r="J96" s="180"/>
    </row>
    <row r="97" spans="2:10" ht="15">
      <c r="B97" s="60" t="s">
        <v>221</v>
      </c>
      <c r="C97" s="177" t="s">
        <v>28</v>
      </c>
      <c r="D97" s="177" t="s">
        <v>214</v>
      </c>
      <c r="E97" s="56">
        <v>1.8</v>
      </c>
      <c r="F97" s="178">
        <f>+E97</f>
        <v>1.8</v>
      </c>
      <c r="G97" s="39">
        <v>46477</v>
      </c>
      <c r="H97" s="184"/>
      <c r="J97" s="180"/>
    </row>
    <row r="98" spans="2:10" ht="15">
      <c r="B98" s="32" t="s">
        <v>222</v>
      </c>
      <c r="C98" s="177" t="s">
        <v>28</v>
      </c>
      <c r="D98" s="177" t="s">
        <v>214</v>
      </c>
      <c r="E98" s="34">
        <v>0</v>
      </c>
      <c r="F98" s="178">
        <f>+E98</f>
        <v>0</v>
      </c>
      <c r="G98" s="39">
        <v>46477</v>
      </c>
      <c r="H98" s="181"/>
      <c r="J98" s="180"/>
    </row>
    <row r="99" spans="2:10" s="191" customFormat="1" ht="15.75" thickBot="1">
      <c r="B99" s="186" t="s">
        <v>223</v>
      </c>
      <c r="C99" s="187"/>
      <c r="D99" s="188"/>
      <c r="E99" s="189">
        <f>SUM(E13:E98)</f>
        <v>1159.1980000000001</v>
      </c>
      <c r="F99" s="189">
        <f t="shared" ref="F99" si="4">SUM(F13:F98)</f>
        <v>502.44800000000004</v>
      </c>
      <c r="G99" s="189"/>
      <c r="H99" s="190"/>
      <c r="I99" s="140"/>
    </row>
    <row r="100" spans="2:10" ht="15" thickBot="1">
      <c r="B100" s="192"/>
      <c r="C100" s="193"/>
      <c r="D100" s="194"/>
      <c r="E100" s="195"/>
      <c r="F100" s="195"/>
      <c r="G100" s="196"/>
      <c r="H100" s="197"/>
    </row>
    <row r="101" spans="2:10">
      <c r="B101" s="198" t="s">
        <v>224</v>
      </c>
      <c r="C101" s="199" t="s">
        <v>28</v>
      </c>
      <c r="D101" s="200" t="s">
        <v>225</v>
      </c>
      <c r="E101" s="201">
        <v>300</v>
      </c>
      <c r="F101" s="201" t="s">
        <v>30</v>
      </c>
      <c r="G101" s="201" t="s">
        <v>30</v>
      </c>
      <c r="H101" s="202" t="s">
        <v>31</v>
      </c>
    </row>
    <row r="102" spans="2:10" s="191" customFormat="1" ht="15.75" thickBot="1">
      <c r="B102" s="186" t="s">
        <v>226</v>
      </c>
      <c r="C102" s="203"/>
      <c r="D102" s="188"/>
      <c r="E102" s="189">
        <v>300</v>
      </c>
      <c r="F102" s="189"/>
      <c r="G102" s="189"/>
      <c r="H102" s="190"/>
      <c r="I102" s="140"/>
    </row>
    <row r="103" spans="2:10">
      <c r="B103" s="204"/>
      <c r="C103" s="204"/>
      <c r="D103" s="204"/>
      <c r="E103" s="205"/>
    </row>
    <row r="104" spans="2:10" s="209" customFormat="1" ht="15">
      <c r="B104" s="206" t="s">
        <v>26</v>
      </c>
      <c r="C104" s="207"/>
      <c r="D104" s="207"/>
      <c r="E104" s="208"/>
      <c r="H104" s="210"/>
    </row>
    <row r="105" spans="2:10" s="209" customFormat="1" ht="15">
      <c r="B105" s="207" t="s">
        <v>115</v>
      </c>
      <c r="C105" s="207"/>
      <c r="D105" s="207"/>
      <c r="E105" s="208"/>
      <c r="H105" s="210"/>
    </row>
    <row r="106" spans="2:10" s="209" customFormat="1" ht="15">
      <c r="B106" s="207" t="s">
        <v>227</v>
      </c>
      <c r="C106" s="207"/>
      <c r="D106" s="207"/>
      <c r="E106" s="208"/>
      <c r="H106" s="210"/>
    </row>
    <row r="107" spans="2:10" s="209" customFormat="1" ht="15">
      <c r="B107" s="207"/>
      <c r="C107" s="207"/>
      <c r="D107" s="207"/>
      <c r="E107" s="208"/>
      <c r="H107" s="210"/>
    </row>
    <row r="108" spans="2:10" s="209" customFormat="1" ht="15">
      <c r="B108" s="207"/>
      <c r="C108" s="207"/>
      <c r="D108" s="207"/>
      <c r="E108" s="208"/>
      <c r="H108" s="210"/>
    </row>
    <row r="109" spans="2:10" s="209" customFormat="1" ht="15">
      <c r="B109" s="207"/>
      <c r="C109" s="207"/>
      <c r="D109" s="207"/>
      <c r="E109" s="208"/>
      <c r="H109" s="210"/>
    </row>
  </sheetData>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C772-4750-4576-86AB-C93028FF9C60}">
  <sheetPr>
    <tabColor rgb="FF0097A9"/>
    <pageSetUpPr fitToPage="1"/>
  </sheetPr>
  <dimension ref="A1:DC80"/>
  <sheetViews>
    <sheetView showGridLines="0" zoomScaleNormal="100" zoomScaleSheetLayoutView="85" workbookViewId="0">
      <pane ySplit="2" topLeftCell="A3" activePane="bottomLeft" state="frozen"/>
      <selection pane="bottomLeft"/>
    </sheetView>
  </sheetViews>
  <sheetFormatPr defaultColWidth="7.125" defaultRowHeight="12.75"/>
  <cols>
    <col min="1" max="1" width="2.375" style="211" customWidth="1"/>
    <col min="2" max="2" width="23.625" style="211" customWidth="1"/>
    <col min="3" max="3" width="39.5" style="211" customWidth="1"/>
    <col min="4" max="9" width="12.375" style="212" customWidth="1"/>
    <col min="10" max="17" width="7.125" style="211"/>
    <col min="18" max="18" width="11.25" style="211" customWidth="1"/>
    <col min="19" max="16384" width="7.125" style="211"/>
  </cols>
  <sheetData>
    <row r="1" spans="1:107" ht="13.5" thickBot="1"/>
    <row r="2" spans="1:107" ht="25.5">
      <c r="B2" s="213" t="s">
        <v>228</v>
      </c>
      <c r="C2" s="214" t="s">
        <v>26</v>
      </c>
      <c r="D2" s="215" t="s">
        <v>229</v>
      </c>
      <c r="E2" s="215" t="s">
        <v>230</v>
      </c>
      <c r="F2" s="215" t="s">
        <v>231</v>
      </c>
      <c r="G2" s="215" t="s">
        <v>232</v>
      </c>
      <c r="H2" s="215" t="s">
        <v>233</v>
      </c>
      <c r="I2" s="216" t="s">
        <v>234</v>
      </c>
    </row>
    <row r="3" spans="1:107" s="221" customFormat="1" ht="15" customHeight="1">
      <c r="A3" s="211"/>
      <c r="B3" s="217" t="s">
        <v>235</v>
      </c>
      <c r="C3" s="218"/>
      <c r="D3" s="219" t="s">
        <v>236</v>
      </c>
      <c r="E3" s="219" t="s">
        <v>236</v>
      </c>
      <c r="F3" s="219" t="s">
        <v>236</v>
      </c>
      <c r="G3" s="219" t="s">
        <v>236</v>
      </c>
      <c r="H3" s="219" t="s">
        <v>236</v>
      </c>
      <c r="I3" s="220" t="s">
        <v>236</v>
      </c>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row>
    <row r="4" spans="1:107">
      <c r="B4" s="222" t="s">
        <v>237</v>
      </c>
      <c r="C4" s="223"/>
      <c r="D4" s="224">
        <f>SUM(D12:D13)</f>
        <v>3338</v>
      </c>
      <c r="E4" s="224">
        <f>SUM(E12:E13)</f>
        <v>3333.6000000000004</v>
      </c>
      <c r="F4" s="224">
        <f t="shared" ref="F4:I4" si="0">SUM(F12:F13)</f>
        <v>3720.1000000000004</v>
      </c>
      <c r="G4" s="224">
        <f t="shared" si="0"/>
        <v>3869.8</v>
      </c>
      <c r="H4" s="224">
        <f t="shared" si="0"/>
        <v>3543.090909090909</v>
      </c>
      <c r="I4" s="225">
        <f t="shared" si="0"/>
        <v>3429.893</v>
      </c>
    </row>
    <row r="5" spans="1:107" s="226" customFormat="1">
      <c r="B5" s="222" t="s">
        <v>238</v>
      </c>
      <c r="C5" s="223"/>
      <c r="D5" s="224">
        <f t="shared" ref="D5:I5" si="1">+D67</f>
        <v>4413.2</v>
      </c>
      <c r="E5" s="224">
        <f t="shared" si="1"/>
        <v>3962.3</v>
      </c>
      <c r="F5" s="224">
        <f t="shared" si="1"/>
        <v>3996.3</v>
      </c>
      <c r="G5" s="224">
        <f t="shared" si="1"/>
        <v>4579.8999999999996</v>
      </c>
      <c r="H5" s="224">
        <f t="shared" si="1"/>
        <v>4729.2318181818173</v>
      </c>
      <c r="I5" s="225">
        <f t="shared" si="1"/>
        <v>4589.5349999999989</v>
      </c>
    </row>
    <row r="6" spans="1:107" s="226" customFormat="1">
      <c r="B6" s="222" t="s">
        <v>239</v>
      </c>
      <c r="C6" s="223"/>
      <c r="D6" s="224">
        <f t="shared" ref="D6:I6" si="2">+D75</f>
        <v>1845.8</v>
      </c>
      <c r="E6" s="224">
        <f t="shared" si="2"/>
        <v>1429.8</v>
      </c>
      <c r="F6" s="224">
        <f t="shared" si="2"/>
        <v>1845</v>
      </c>
      <c r="G6" s="224">
        <f t="shared" si="2"/>
        <v>2243.6999999999998</v>
      </c>
      <c r="H6" s="224">
        <f t="shared" si="2"/>
        <v>1439.1000000000001</v>
      </c>
      <c r="I6" s="225">
        <f t="shared" si="2"/>
        <v>1319</v>
      </c>
    </row>
    <row r="7" spans="1:107">
      <c r="B7" s="227" t="s">
        <v>240</v>
      </c>
      <c r="C7" s="228"/>
      <c r="D7" s="229">
        <v>455</v>
      </c>
      <c r="E7" s="229">
        <v>469</v>
      </c>
      <c r="F7" s="229">
        <v>592.29999999999995</v>
      </c>
      <c r="G7" s="229">
        <v>687.3</v>
      </c>
      <c r="H7" s="229">
        <v>687.19</v>
      </c>
      <c r="I7" s="230">
        <v>405.79999999999995</v>
      </c>
    </row>
    <row r="8" spans="1:107">
      <c r="B8" s="227" t="s">
        <v>241</v>
      </c>
      <c r="C8" s="228"/>
      <c r="D8" s="231">
        <v>107</v>
      </c>
      <c r="E8" s="231">
        <v>228</v>
      </c>
      <c r="F8" s="231">
        <v>1.1000000000000001</v>
      </c>
      <c r="G8" s="231">
        <v>2.1</v>
      </c>
      <c r="H8" s="231">
        <v>0</v>
      </c>
      <c r="I8" s="232">
        <v>0</v>
      </c>
    </row>
    <row r="9" spans="1:107" s="237" customFormat="1" ht="13.5" thickBot="1">
      <c r="A9" s="211"/>
      <c r="B9" s="233" t="s">
        <v>242</v>
      </c>
      <c r="C9" s="234"/>
      <c r="D9" s="235">
        <f>SUM(D4:D8)</f>
        <v>10159</v>
      </c>
      <c r="E9" s="235">
        <f t="shared" ref="E9:I9" si="3">SUM(E4:E8)</f>
        <v>9422.7000000000007</v>
      </c>
      <c r="F9" s="235">
        <f t="shared" si="3"/>
        <v>10154.800000000001</v>
      </c>
      <c r="G9" s="235">
        <f t="shared" si="3"/>
        <v>11382.800000000001</v>
      </c>
      <c r="H9" s="235">
        <f t="shared" si="3"/>
        <v>10398.612727272728</v>
      </c>
      <c r="I9" s="236">
        <f t="shared" si="3"/>
        <v>9744.2279999999992</v>
      </c>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row>
    <row r="10" spans="1:107" ht="14.25" customHeight="1" thickBot="1">
      <c r="B10" s="238"/>
      <c r="C10" s="238"/>
      <c r="D10" s="239"/>
      <c r="E10" s="239"/>
      <c r="F10" s="239"/>
      <c r="G10" s="239"/>
      <c r="H10" s="239"/>
      <c r="I10" s="239"/>
    </row>
    <row r="11" spans="1:107" s="221" customFormat="1">
      <c r="A11" s="211"/>
      <c r="B11" s="240" t="s">
        <v>243</v>
      </c>
      <c r="C11" s="241"/>
      <c r="D11" s="242" t="s">
        <v>236</v>
      </c>
      <c r="E11" s="242" t="s">
        <v>236</v>
      </c>
      <c r="F11" s="242" t="s">
        <v>236</v>
      </c>
      <c r="G11" s="242" t="s">
        <v>236</v>
      </c>
      <c r="H11" s="242" t="s">
        <v>236</v>
      </c>
      <c r="I11" s="243" t="s">
        <v>236</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row>
    <row r="12" spans="1:107">
      <c r="B12" s="244" t="s">
        <v>244</v>
      </c>
      <c r="C12" s="245"/>
      <c r="D12" s="246">
        <v>3037</v>
      </c>
      <c r="E12" s="246">
        <v>3106.8</v>
      </c>
      <c r="F12" s="246">
        <v>3475.8</v>
      </c>
      <c r="G12" s="246">
        <v>3742.8</v>
      </c>
      <c r="H12" s="247">
        <v>3317.6</v>
      </c>
      <c r="I12" s="248">
        <v>3170.6</v>
      </c>
    </row>
    <row r="13" spans="1:107" ht="26.25" thickBot="1">
      <c r="B13" s="249" t="s">
        <v>245</v>
      </c>
      <c r="C13" s="250" t="s">
        <v>246</v>
      </c>
      <c r="D13" s="251">
        <v>301</v>
      </c>
      <c r="E13" s="251">
        <v>226.8</v>
      </c>
      <c r="F13" s="251">
        <v>244.3</v>
      </c>
      <c r="G13" s="252">
        <v>127</v>
      </c>
      <c r="H13" s="252">
        <v>225.49090909090907</v>
      </c>
      <c r="I13" s="253">
        <v>259.29300000000001</v>
      </c>
    </row>
    <row r="14" spans="1:107" ht="13.5" thickBot="1">
      <c r="B14" s="238"/>
      <c r="C14" s="254"/>
      <c r="D14" s="239"/>
      <c r="E14" s="239"/>
      <c r="F14" s="239"/>
      <c r="G14" s="239"/>
      <c r="H14" s="239"/>
      <c r="I14" s="239"/>
    </row>
    <row r="15" spans="1:107">
      <c r="B15" s="255" t="s">
        <v>247</v>
      </c>
      <c r="C15" s="256"/>
      <c r="D15" s="242" t="s">
        <v>236</v>
      </c>
      <c r="E15" s="242" t="s">
        <v>236</v>
      </c>
      <c r="F15" s="242" t="s">
        <v>236</v>
      </c>
      <c r="G15" s="242" t="s">
        <v>236</v>
      </c>
      <c r="H15" s="242" t="s">
        <v>236</v>
      </c>
      <c r="I15" s="243" t="s">
        <v>236</v>
      </c>
    </row>
    <row r="16" spans="1:107">
      <c r="B16" s="257" t="s">
        <v>27</v>
      </c>
      <c r="C16" s="258"/>
      <c r="D16" s="259">
        <v>79</v>
      </c>
      <c r="E16" s="259">
        <v>85</v>
      </c>
      <c r="F16" s="259">
        <v>82.8</v>
      </c>
      <c r="G16" s="260">
        <v>80.5</v>
      </c>
      <c r="H16" s="260">
        <v>76.8</v>
      </c>
      <c r="I16" s="261">
        <v>81.900000000000006</v>
      </c>
      <c r="K16" s="262"/>
      <c r="L16" s="263"/>
      <c r="T16" s="262"/>
    </row>
    <row r="17" spans="2:20">
      <c r="B17" s="264" t="s">
        <v>248</v>
      </c>
      <c r="C17" s="265"/>
      <c r="D17" s="259">
        <v>53</v>
      </c>
      <c r="E17" s="259">
        <v>49.9</v>
      </c>
      <c r="F17" s="259">
        <v>42.3</v>
      </c>
      <c r="G17" s="260">
        <v>37.5</v>
      </c>
      <c r="H17" s="260">
        <v>45.6</v>
      </c>
      <c r="I17" s="261">
        <v>56.1</v>
      </c>
      <c r="K17" s="262"/>
      <c r="L17" s="263"/>
      <c r="T17" s="262"/>
    </row>
    <row r="18" spans="2:20">
      <c r="B18" s="264" t="s">
        <v>34</v>
      </c>
      <c r="C18" s="265"/>
      <c r="D18" s="259">
        <v>203.8</v>
      </c>
      <c r="E18" s="259">
        <v>193.9</v>
      </c>
      <c r="F18" s="259">
        <v>186.1</v>
      </c>
      <c r="G18" s="260">
        <v>200.7</v>
      </c>
      <c r="H18" s="260">
        <v>193.5</v>
      </c>
      <c r="I18" s="261">
        <v>152.80000000000001</v>
      </c>
      <c r="T18" s="262"/>
    </row>
    <row r="19" spans="2:20" ht="25.5">
      <c r="B19" s="264" t="s">
        <v>249</v>
      </c>
      <c r="C19" s="265" t="s">
        <v>250</v>
      </c>
      <c r="D19" s="259">
        <v>657.3</v>
      </c>
      <c r="E19" s="259">
        <v>585.79999999999995</v>
      </c>
      <c r="F19" s="259">
        <v>597.29999999999995</v>
      </c>
      <c r="G19" s="260">
        <v>657.5</v>
      </c>
      <c r="H19" s="260">
        <v>673.3</v>
      </c>
      <c r="I19" s="261">
        <f>704.8+(154.9*0.65)</f>
        <v>805.4849999999999</v>
      </c>
      <c r="K19" s="262"/>
      <c r="L19" s="263"/>
      <c r="T19" s="262"/>
    </row>
    <row r="20" spans="2:20">
      <c r="B20" s="264" t="s">
        <v>251</v>
      </c>
      <c r="C20" s="265"/>
      <c r="D20" s="259">
        <v>7.3</v>
      </c>
      <c r="E20" s="259">
        <v>6.3</v>
      </c>
      <c r="F20" s="259">
        <v>7.9</v>
      </c>
      <c r="G20" s="260">
        <v>7.9</v>
      </c>
      <c r="H20" s="260">
        <v>7.8</v>
      </c>
      <c r="I20" s="261">
        <v>9.3000000000000007</v>
      </c>
      <c r="K20" s="262"/>
      <c r="L20" s="263"/>
      <c r="M20" s="263"/>
      <c r="T20" s="262"/>
    </row>
    <row r="21" spans="2:20">
      <c r="B21" s="264" t="s">
        <v>42</v>
      </c>
      <c r="C21" s="265"/>
      <c r="D21" s="259">
        <v>62.4</v>
      </c>
      <c r="E21" s="259">
        <v>55.7</v>
      </c>
      <c r="F21" s="259">
        <v>60.5</v>
      </c>
      <c r="G21" s="260">
        <v>69.2</v>
      </c>
      <c r="H21" s="260">
        <v>59.9</v>
      </c>
      <c r="I21" s="261">
        <v>72</v>
      </c>
      <c r="K21" s="262"/>
      <c r="L21" s="263"/>
      <c r="T21" s="262"/>
    </row>
    <row r="22" spans="2:20">
      <c r="B22" s="264" t="s">
        <v>43</v>
      </c>
      <c r="C22" s="265" t="s">
        <v>252</v>
      </c>
      <c r="D22" s="259">
        <v>151.30000000000001</v>
      </c>
      <c r="E22" s="259">
        <v>129.5</v>
      </c>
      <c r="F22" s="259">
        <v>109.9</v>
      </c>
      <c r="G22" s="260">
        <v>121.3</v>
      </c>
      <c r="H22" s="260">
        <v>257.8</v>
      </c>
      <c r="I22" s="261">
        <v>261.3</v>
      </c>
      <c r="K22" s="262"/>
      <c r="L22" s="263"/>
      <c r="T22" s="262"/>
    </row>
    <row r="23" spans="2:20">
      <c r="B23" s="264" t="s">
        <v>45</v>
      </c>
      <c r="C23" s="265"/>
      <c r="D23" s="259">
        <v>80.099999999999994</v>
      </c>
      <c r="E23" s="259">
        <v>79.2</v>
      </c>
      <c r="F23" s="259">
        <v>78.7</v>
      </c>
      <c r="G23" s="260">
        <v>89</v>
      </c>
      <c r="H23" s="260">
        <v>80.400000000000006</v>
      </c>
      <c r="I23" s="261">
        <v>90.8</v>
      </c>
      <c r="K23" s="262"/>
      <c r="L23" s="263"/>
      <c r="T23" s="262"/>
    </row>
    <row r="24" spans="2:20">
      <c r="B24" s="264" t="s">
        <v>46</v>
      </c>
      <c r="C24" s="265"/>
      <c r="D24" s="259">
        <v>172.8</v>
      </c>
      <c r="E24" s="259">
        <v>159.6</v>
      </c>
      <c r="F24" s="259">
        <v>134</v>
      </c>
      <c r="G24" s="260">
        <v>173.8</v>
      </c>
      <c r="H24" s="260">
        <v>153.9</v>
      </c>
      <c r="I24" s="261">
        <v>156.30000000000001</v>
      </c>
      <c r="K24" s="262"/>
      <c r="L24" s="263"/>
      <c r="T24" s="262"/>
    </row>
    <row r="25" spans="2:20">
      <c r="B25" s="264" t="s">
        <v>47</v>
      </c>
      <c r="C25" s="265" t="s">
        <v>253</v>
      </c>
      <c r="D25" s="259">
        <v>64.3</v>
      </c>
      <c r="E25" s="259">
        <v>40.1</v>
      </c>
      <c r="F25" s="259"/>
      <c r="G25" s="260"/>
      <c r="H25" s="260"/>
      <c r="I25" s="261"/>
      <c r="K25" s="262"/>
      <c r="L25" s="263"/>
      <c r="T25" s="262"/>
    </row>
    <row r="26" spans="2:20">
      <c r="B26" s="264" t="s">
        <v>254</v>
      </c>
      <c r="C26" s="265"/>
      <c r="D26" s="259">
        <v>293.7</v>
      </c>
      <c r="E26" s="259">
        <v>208.4</v>
      </c>
      <c r="F26" s="259">
        <v>256</v>
      </c>
      <c r="G26" s="260">
        <v>307.89999999999998</v>
      </c>
      <c r="H26" s="260">
        <v>287.60000000000002</v>
      </c>
      <c r="I26" s="261">
        <v>361.9</v>
      </c>
      <c r="K26" s="262"/>
      <c r="L26" s="263"/>
      <c r="T26" s="262"/>
    </row>
    <row r="27" spans="2:20">
      <c r="B27" s="264" t="s">
        <v>51</v>
      </c>
      <c r="C27" s="265"/>
      <c r="D27" s="259">
        <v>205.6</v>
      </c>
      <c r="E27" s="259">
        <v>189.1</v>
      </c>
      <c r="F27" s="259">
        <v>184.1</v>
      </c>
      <c r="G27" s="260">
        <v>197.5</v>
      </c>
      <c r="H27" s="260">
        <v>166.1</v>
      </c>
      <c r="I27" s="261">
        <v>212.1</v>
      </c>
      <c r="K27" s="262"/>
      <c r="L27" s="263"/>
      <c r="T27" s="262"/>
    </row>
    <row r="28" spans="2:20">
      <c r="B28" s="264" t="s">
        <v>255</v>
      </c>
      <c r="C28" s="265"/>
      <c r="D28" s="259">
        <v>151.69999999999999</v>
      </c>
      <c r="E28" s="259">
        <v>147.19999999999999</v>
      </c>
      <c r="F28" s="259">
        <v>162.9</v>
      </c>
      <c r="G28" s="260">
        <v>170</v>
      </c>
      <c r="H28" s="260">
        <v>157.69999999999999</v>
      </c>
      <c r="I28" s="261">
        <v>180.8</v>
      </c>
      <c r="K28" s="262"/>
      <c r="L28" s="263"/>
      <c r="T28" s="262"/>
    </row>
    <row r="29" spans="2:20">
      <c r="B29" s="264" t="s">
        <v>52</v>
      </c>
      <c r="C29" s="265"/>
      <c r="D29" s="259">
        <v>35.799999999999997</v>
      </c>
      <c r="E29" s="259">
        <v>39.299999999999997</v>
      </c>
      <c r="F29" s="259">
        <v>41.4</v>
      </c>
      <c r="G29" s="260">
        <v>42.4</v>
      </c>
      <c r="H29" s="260">
        <v>35</v>
      </c>
      <c r="I29" s="261">
        <v>49.1</v>
      </c>
      <c r="K29" s="262"/>
      <c r="L29" s="263"/>
      <c r="T29" s="262"/>
    </row>
    <row r="30" spans="2:20">
      <c r="B30" s="264" t="s">
        <v>53</v>
      </c>
      <c r="C30" s="265"/>
      <c r="D30" s="259">
        <v>117.7</v>
      </c>
      <c r="E30" s="259">
        <v>120.8</v>
      </c>
      <c r="F30" s="259">
        <v>105.5</v>
      </c>
      <c r="G30" s="260">
        <v>121.3</v>
      </c>
      <c r="H30" s="260">
        <v>116.1</v>
      </c>
      <c r="I30" s="261">
        <v>166.6</v>
      </c>
      <c r="T30" s="262"/>
    </row>
    <row r="31" spans="2:20">
      <c r="B31" s="264" t="s">
        <v>54</v>
      </c>
      <c r="C31" s="265" t="s">
        <v>252</v>
      </c>
      <c r="D31" s="259">
        <v>338.3</v>
      </c>
      <c r="E31" s="259">
        <v>319</v>
      </c>
      <c r="F31" s="259">
        <v>230.8</v>
      </c>
      <c r="G31" s="260">
        <v>280.2</v>
      </c>
      <c r="H31" s="260">
        <v>476.5</v>
      </c>
      <c r="I31" s="261"/>
      <c r="T31" s="262"/>
    </row>
    <row r="32" spans="2:20">
      <c r="B32" s="264" t="s">
        <v>55</v>
      </c>
      <c r="C32" s="265"/>
      <c r="D32" s="259">
        <v>36.6</v>
      </c>
      <c r="E32" s="259">
        <v>33.799999999999997</v>
      </c>
      <c r="F32" s="259">
        <v>34.200000000000003</v>
      </c>
      <c r="G32" s="260">
        <v>44.1</v>
      </c>
      <c r="H32" s="260">
        <v>37.1</v>
      </c>
      <c r="I32" s="261">
        <v>42</v>
      </c>
      <c r="K32" s="262"/>
      <c r="L32" s="263"/>
      <c r="T32" s="262"/>
    </row>
    <row r="33" spans="2:20">
      <c r="B33" s="264" t="s">
        <v>57</v>
      </c>
      <c r="C33" s="265"/>
      <c r="D33" s="259">
        <v>59.5</v>
      </c>
      <c r="E33" s="259">
        <v>59.4</v>
      </c>
      <c r="F33" s="259">
        <v>62.4</v>
      </c>
      <c r="G33" s="260">
        <v>75.400000000000006</v>
      </c>
      <c r="H33" s="260">
        <v>65</v>
      </c>
      <c r="I33" s="261">
        <v>73.5</v>
      </c>
      <c r="K33" s="262"/>
      <c r="L33" s="263"/>
      <c r="T33" s="262"/>
    </row>
    <row r="34" spans="2:20">
      <c r="B34" s="264" t="s">
        <v>256</v>
      </c>
      <c r="C34" s="265" t="s">
        <v>257</v>
      </c>
      <c r="D34" s="259" t="s">
        <v>258</v>
      </c>
      <c r="E34" s="259" t="s">
        <v>258</v>
      </c>
      <c r="F34" s="259" t="s">
        <v>258</v>
      </c>
      <c r="G34" s="260" t="s">
        <v>258</v>
      </c>
      <c r="H34" s="260" t="s">
        <v>258</v>
      </c>
      <c r="I34" s="261">
        <v>2</v>
      </c>
      <c r="K34" s="262"/>
      <c r="L34" s="263"/>
      <c r="T34" s="262"/>
    </row>
    <row r="35" spans="2:20">
      <c r="B35" s="266" t="s">
        <v>259</v>
      </c>
      <c r="C35" s="267"/>
      <c r="D35" s="268">
        <f t="shared" ref="D35:I35" si="4">SUM(D16:D34)</f>
        <v>2770.2</v>
      </c>
      <c r="E35" s="268">
        <f t="shared" si="4"/>
        <v>2502</v>
      </c>
      <c r="F35" s="268">
        <f t="shared" si="4"/>
        <v>2376.8000000000002</v>
      </c>
      <c r="G35" s="268">
        <f t="shared" si="4"/>
        <v>2676.2</v>
      </c>
      <c r="H35" s="268">
        <f t="shared" si="4"/>
        <v>2890.0999999999995</v>
      </c>
      <c r="I35" s="269">
        <f t="shared" si="4"/>
        <v>2773.9849999999997</v>
      </c>
      <c r="T35" s="262"/>
    </row>
    <row r="36" spans="2:20">
      <c r="B36" s="270" t="s">
        <v>260</v>
      </c>
      <c r="C36" s="271"/>
      <c r="D36" s="259">
        <v>22.7</v>
      </c>
      <c r="E36" s="259">
        <v>27.7</v>
      </c>
      <c r="F36" s="259">
        <v>32.5</v>
      </c>
      <c r="G36" s="260">
        <v>34.700000000000003</v>
      </c>
      <c r="H36" s="260">
        <v>30.4</v>
      </c>
      <c r="I36" s="261">
        <v>33.299999999999997</v>
      </c>
    </row>
    <row r="37" spans="2:20">
      <c r="B37" s="264" t="s">
        <v>62</v>
      </c>
      <c r="C37" s="271"/>
      <c r="D37" s="259">
        <v>95.9</v>
      </c>
      <c r="E37" s="259">
        <v>92.1</v>
      </c>
      <c r="F37" s="259">
        <v>93.7</v>
      </c>
      <c r="G37" s="260">
        <f>99.2+19</f>
        <v>118.2</v>
      </c>
      <c r="H37" s="260">
        <v>80.7</v>
      </c>
      <c r="I37" s="261">
        <v>75.5</v>
      </c>
    </row>
    <row r="38" spans="2:20">
      <c r="B38" s="264" t="s">
        <v>261</v>
      </c>
      <c r="C38" s="271" t="s">
        <v>262</v>
      </c>
      <c r="D38" s="259" t="s">
        <v>258</v>
      </c>
      <c r="E38" s="259" t="s">
        <v>258</v>
      </c>
      <c r="F38" s="259" t="s">
        <v>258</v>
      </c>
      <c r="G38" s="260">
        <v>51.5</v>
      </c>
      <c r="H38" s="260">
        <v>49.9</v>
      </c>
      <c r="I38" s="261">
        <v>48.8</v>
      </c>
      <c r="T38" s="262"/>
    </row>
    <row r="39" spans="2:20">
      <c r="B39" s="264" t="s">
        <v>64</v>
      </c>
      <c r="C39" s="271"/>
      <c r="D39" s="259">
        <v>70.900000000000006</v>
      </c>
      <c r="E39" s="259">
        <v>63.6</v>
      </c>
      <c r="F39" s="259">
        <v>70.400000000000006</v>
      </c>
      <c r="G39" s="260">
        <v>74.400000000000006</v>
      </c>
      <c r="H39" s="260">
        <v>62.1</v>
      </c>
      <c r="I39" s="261">
        <v>51.6</v>
      </c>
      <c r="T39" s="262"/>
    </row>
    <row r="40" spans="2:20">
      <c r="B40" s="264" t="s">
        <v>65</v>
      </c>
      <c r="C40" s="271"/>
      <c r="D40" s="259">
        <v>96.7</v>
      </c>
      <c r="E40" s="259">
        <v>80.3</v>
      </c>
      <c r="F40" s="259">
        <v>85.8</v>
      </c>
      <c r="G40" s="260">
        <v>93.8</v>
      </c>
      <c r="H40" s="260">
        <v>92</v>
      </c>
      <c r="I40" s="261">
        <v>97</v>
      </c>
    </row>
    <row r="41" spans="2:20">
      <c r="B41" s="266" t="s">
        <v>263</v>
      </c>
      <c r="C41" s="267"/>
      <c r="D41" s="272">
        <f t="shared" ref="D41:I41" si="5">SUM(D36:D40)</f>
        <v>286.2</v>
      </c>
      <c r="E41" s="272">
        <f t="shared" si="5"/>
        <v>263.7</v>
      </c>
      <c r="F41" s="272">
        <f t="shared" si="5"/>
        <v>282.40000000000003</v>
      </c>
      <c r="G41" s="272">
        <f t="shared" si="5"/>
        <v>372.6</v>
      </c>
      <c r="H41" s="272">
        <f t="shared" si="5"/>
        <v>315.10000000000002</v>
      </c>
      <c r="I41" s="273">
        <f t="shared" si="5"/>
        <v>306.2</v>
      </c>
      <c r="T41" s="262"/>
    </row>
    <row r="42" spans="2:20">
      <c r="B42" s="264" t="s">
        <v>264</v>
      </c>
      <c r="C42" s="265"/>
      <c r="D42" s="259">
        <v>73.5</v>
      </c>
      <c r="E42" s="259">
        <v>69.7</v>
      </c>
      <c r="F42" s="259">
        <v>75.8</v>
      </c>
      <c r="G42" s="260">
        <v>81.3</v>
      </c>
      <c r="H42" s="260">
        <v>76.8</v>
      </c>
      <c r="I42" s="261">
        <v>73.8</v>
      </c>
      <c r="K42" s="262"/>
      <c r="L42" s="263"/>
      <c r="T42" s="262"/>
    </row>
    <row r="43" spans="2:20">
      <c r="B43" s="264" t="s">
        <v>68</v>
      </c>
      <c r="C43" s="265"/>
      <c r="D43" s="259">
        <v>97.9</v>
      </c>
      <c r="E43" s="259">
        <v>80.8</v>
      </c>
      <c r="F43" s="259">
        <v>95.7</v>
      </c>
      <c r="G43" s="260">
        <v>105.4</v>
      </c>
      <c r="H43" s="260">
        <v>101.3</v>
      </c>
      <c r="I43" s="261">
        <v>106.1</v>
      </c>
      <c r="K43" s="262"/>
      <c r="L43" s="263"/>
      <c r="T43" s="262"/>
    </row>
    <row r="44" spans="2:20">
      <c r="B44" s="264" t="s">
        <v>265</v>
      </c>
      <c r="C44" s="265" t="s">
        <v>266</v>
      </c>
      <c r="D44" s="259">
        <v>70</v>
      </c>
      <c r="E44" s="259">
        <v>58.7</v>
      </c>
      <c r="F44" s="259">
        <v>69.900000000000006</v>
      </c>
      <c r="G44" s="260">
        <v>80.8</v>
      </c>
      <c r="H44" s="260">
        <v>73.63636363636364</v>
      </c>
      <c r="I44" s="261">
        <v>76.599999999999994</v>
      </c>
      <c r="K44" s="262"/>
      <c r="L44" s="263"/>
      <c r="T44" s="262"/>
    </row>
    <row r="45" spans="2:20">
      <c r="B45" s="264" t="s">
        <v>72</v>
      </c>
      <c r="C45" s="265"/>
      <c r="D45" s="259">
        <v>106.5</v>
      </c>
      <c r="E45" s="259">
        <v>87.2</v>
      </c>
      <c r="F45" s="259">
        <v>99.6</v>
      </c>
      <c r="G45" s="260">
        <v>112.8</v>
      </c>
      <c r="H45" s="260">
        <v>101.7</v>
      </c>
      <c r="I45" s="261">
        <v>107.5</v>
      </c>
      <c r="K45" s="262"/>
      <c r="L45" s="263"/>
      <c r="T45" s="262"/>
    </row>
    <row r="46" spans="2:20">
      <c r="B46" s="264" t="s">
        <v>73</v>
      </c>
      <c r="C46" s="265"/>
      <c r="D46" s="259">
        <v>19.7</v>
      </c>
      <c r="E46" s="259">
        <v>16.600000000000001</v>
      </c>
      <c r="F46" s="259">
        <v>13.8</v>
      </c>
      <c r="G46" s="260">
        <v>14.9</v>
      </c>
      <c r="H46" s="260">
        <v>13.9</v>
      </c>
      <c r="I46" s="261">
        <v>20.9</v>
      </c>
      <c r="K46" s="262"/>
      <c r="L46" s="263"/>
      <c r="T46" s="262"/>
    </row>
    <row r="47" spans="2:20">
      <c r="B47" s="264" t="s">
        <v>74</v>
      </c>
      <c r="C47" s="265"/>
      <c r="D47" s="259">
        <v>5.2</v>
      </c>
      <c r="E47" s="259">
        <v>6.8</v>
      </c>
      <c r="F47" s="259">
        <v>10.6</v>
      </c>
      <c r="G47" s="260">
        <v>9.6</v>
      </c>
      <c r="H47" s="260">
        <v>8.1999999999999993</v>
      </c>
      <c r="I47" s="261">
        <v>7.6</v>
      </c>
      <c r="K47" s="262"/>
      <c r="L47" s="263"/>
      <c r="T47" s="262"/>
    </row>
    <row r="48" spans="2:20">
      <c r="B48" s="264" t="s">
        <v>75</v>
      </c>
      <c r="C48" s="265"/>
      <c r="D48" s="259">
        <v>28.7</v>
      </c>
      <c r="E48" s="259">
        <v>25.9</v>
      </c>
      <c r="F48" s="259">
        <v>27.9</v>
      </c>
      <c r="G48" s="260">
        <v>32</v>
      </c>
      <c r="H48" s="260">
        <v>30</v>
      </c>
      <c r="I48" s="261">
        <v>33.4</v>
      </c>
      <c r="K48" s="262"/>
      <c r="L48" s="263"/>
      <c r="T48" s="262"/>
    </row>
    <row r="49" spans="2:20">
      <c r="B49" s="264" t="s">
        <v>76</v>
      </c>
      <c r="C49" s="265"/>
      <c r="D49" s="259">
        <v>56.9</v>
      </c>
      <c r="E49" s="259">
        <v>45.6</v>
      </c>
      <c r="F49" s="259">
        <v>52</v>
      </c>
      <c r="G49" s="260">
        <v>61</v>
      </c>
      <c r="H49" s="260">
        <v>51.5</v>
      </c>
      <c r="I49" s="261">
        <v>53.3</v>
      </c>
      <c r="K49" s="262"/>
      <c r="L49" s="263"/>
      <c r="T49" s="262"/>
    </row>
    <row r="50" spans="2:20">
      <c r="B50" s="264" t="s">
        <v>77</v>
      </c>
      <c r="C50" s="265"/>
      <c r="D50" s="259">
        <v>64.8</v>
      </c>
      <c r="E50" s="259">
        <v>60.9</v>
      </c>
      <c r="F50" s="259">
        <v>66.400000000000006</v>
      </c>
      <c r="G50" s="260">
        <v>76.400000000000006</v>
      </c>
      <c r="H50" s="260">
        <v>65.2</v>
      </c>
      <c r="I50" s="261">
        <v>72.8</v>
      </c>
      <c r="K50" s="262"/>
      <c r="L50" s="263"/>
      <c r="T50" s="262"/>
    </row>
    <row r="51" spans="2:20">
      <c r="B51" s="264" t="s">
        <v>78</v>
      </c>
      <c r="C51" s="265"/>
      <c r="D51" s="259">
        <v>19.399999999999999</v>
      </c>
      <c r="E51" s="259">
        <v>19.5</v>
      </c>
      <c r="F51" s="259">
        <v>19.7</v>
      </c>
      <c r="G51" s="260">
        <v>27.3</v>
      </c>
      <c r="H51" s="260">
        <v>26.8</v>
      </c>
      <c r="I51" s="261">
        <v>26.9</v>
      </c>
      <c r="K51" s="262"/>
      <c r="L51" s="263"/>
      <c r="T51" s="262"/>
    </row>
    <row r="52" spans="2:20">
      <c r="B52" s="264" t="s">
        <v>267</v>
      </c>
      <c r="C52" s="265"/>
      <c r="D52" s="259">
        <v>164.3</v>
      </c>
      <c r="E52" s="259">
        <v>156.6</v>
      </c>
      <c r="F52" s="259">
        <v>173.6</v>
      </c>
      <c r="G52" s="260">
        <v>199.9</v>
      </c>
      <c r="H52" s="260">
        <v>205.4</v>
      </c>
      <c r="I52" s="261">
        <v>198.1</v>
      </c>
      <c r="K52" s="262"/>
      <c r="L52" s="263"/>
      <c r="T52" s="262"/>
    </row>
    <row r="53" spans="2:20" ht="25.5">
      <c r="B53" s="264" t="s">
        <v>268</v>
      </c>
      <c r="C53" s="265" t="s">
        <v>269</v>
      </c>
      <c r="D53" s="259">
        <v>78.2</v>
      </c>
      <c r="E53" s="259">
        <v>71.599999999999994</v>
      </c>
      <c r="F53" s="259">
        <v>80.599999999999994</v>
      </c>
      <c r="G53" s="260">
        <v>88.9</v>
      </c>
      <c r="H53" s="260">
        <f>365.9/2</f>
        <v>182.95</v>
      </c>
      <c r="I53" s="261">
        <v>146.44999999999999</v>
      </c>
      <c r="K53" s="262"/>
      <c r="L53" s="263"/>
      <c r="T53" s="262"/>
    </row>
    <row r="54" spans="2:20">
      <c r="B54" s="264" t="s">
        <v>82</v>
      </c>
      <c r="C54" s="265"/>
      <c r="D54" s="259">
        <v>36.299999999999997</v>
      </c>
      <c r="E54" s="259">
        <v>33.1</v>
      </c>
      <c r="F54" s="259">
        <v>38.6</v>
      </c>
      <c r="G54" s="260">
        <v>40.9</v>
      </c>
      <c r="H54" s="260">
        <v>37.799999999999997</v>
      </c>
      <c r="I54" s="261">
        <v>35.299999999999997</v>
      </c>
      <c r="K54" s="262"/>
      <c r="L54" s="263"/>
      <c r="T54" s="262"/>
    </row>
    <row r="55" spans="2:20">
      <c r="B55" s="264" t="s">
        <v>83</v>
      </c>
      <c r="C55" s="265"/>
      <c r="D55" s="259">
        <v>51.6</v>
      </c>
      <c r="E55" s="259">
        <v>49.4</v>
      </c>
      <c r="F55" s="259">
        <v>52.3</v>
      </c>
      <c r="G55" s="260">
        <v>58.5</v>
      </c>
      <c r="H55" s="260">
        <v>59.7</v>
      </c>
      <c r="I55" s="261">
        <v>59.6</v>
      </c>
      <c r="K55" s="262"/>
      <c r="L55" s="263"/>
      <c r="T55" s="262"/>
    </row>
    <row r="56" spans="2:20">
      <c r="B56" s="264" t="s">
        <v>270</v>
      </c>
      <c r="C56" s="265"/>
      <c r="D56" s="259">
        <v>12.7</v>
      </c>
      <c r="E56" s="259">
        <v>10.4</v>
      </c>
      <c r="F56" s="259">
        <v>12.8</v>
      </c>
      <c r="G56" s="260">
        <v>14</v>
      </c>
      <c r="H56" s="260">
        <v>14.4</v>
      </c>
      <c r="I56" s="261">
        <v>18.7</v>
      </c>
      <c r="K56" s="262"/>
      <c r="L56" s="263"/>
      <c r="T56" s="262"/>
    </row>
    <row r="57" spans="2:20">
      <c r="B57" s="264" t="s">
        <v>85</v>
      </c>
      <c r="C57" s="265"/>
      <c r="D57" s="259">
        <v>56</v>
      </c>
      <c r="E57" s="259">
        <v>49.2</v>
      </c>
      <c r="F57" s="259">
        <v>55.1</v>
      </c>
      <c r="G57" s="260">
        <v>61.1</v>
      </c>
      <c r="H57" s="260">
        <v>50.8</v>
      </c>
      <c r="I57" s="261">
        <v>10.5</v>
      </c>
      <c r="K57" s="262"/>
      <c r="L57" s="263"/>
      <c r="T57" s="262"/>
    </row>
    <row r="58" spans="2:20">
      <c r="B58" s="264" t="s">
        <v>271</v>
      </c>
      <c r="C58" s="265" t="s">
        <v>266</v>
      </c>
      <c r="D58" s="259">
        <v>33.200000000000003</v>
      </c>
      <c r="E58" s="259">
        <v>23.6</v>
      </c>
      <c r="F58" s="259">
        <v>36.299999999999997</v>
      </c>
      <c r="G58" s="260">
        <v>45.8</v>
      </c>
      <c r="H58" s="260">
        <v>31.745454545454546</v>
      </c>
      <c r="I58" s="261">
        <v>37</v>
      </c>
      <c r="K58" s="262"/>
      <c r="L58" s="263"/>
      <c r="T58" s="262"/>
    </row>
    <row r="59" spans="2:20">
      <c r="B59" s="264" t="s">
        <v>272</v>
      </c>
      <c r="C59" s="265"/>
      <c r="D59" s="259">
        <v>35.9</v>
      </c>
      <c r="E59" s="259">
        <f>'[5]Renewable output'!I46</f>
        <v>34.5</v>
      </c>
      <c r="F59" s="259">
        <f>'[5]Renewable output'!K46</f>
        <v>20.7</v>
      </c>
      <c r="G59" s="260">
        <v>39.200000000000003</v>
      </c>
      <c r="H59" s="260">
        <v>41.6</v>
      </c>
      <c r="I59" s="261">
        <v>45.2</v>
      </c>
      <c r="K59" s="262"/>
      <c r="L59" s="263"/>
      <c r="T59" s="262"/>
    </row>
    <row r="60" spans="2:20">
      <c r="B60" s="264" t="s">
        <v>86</v>
      </c>
      <c r="C60" s="265"/>
      <c r="D60" s="259">
        <v>167.9</v>
      </c>
      <c r="E60" s="259">
        <v>136.4</v>
      </c>
      <c r="F60" s="259">
        <v>150.1</v>
      </c>
      <c r="G60" s="260">
        <v>177.3</v>
      </c>
      <c r="H60" s="260">
        <v>170.7</v>
      </c>
      <c r="I60" s="261">
        <v>187.1</v>
      </c>
      <c r="K60" s="262"/>
      <c r="L60" s="263"/>
      <c r="T60" s="262"/>
    </row>
    <row r="61" spans="2:20">
      <c r="B61" s="264" t="s">
        <v>91</v>
      </c>
      <c r="C61" s="265"/>
      <c r="D61" s="259">
        <v>19.399999999999999</v>
      </c>
      <c r="E61" s="259">
        <v>17.2</v>
      </c>
      <c r="F61" s="259">
        <v>19.7</v>
      </c>
      <c r="G61" s="260">
        <v>20.5</v>
      </c>
      <c r="H61" s="260">
        <v>19.2</v>
      </c>
      <c r="I61" s="261">
        <v>19.899999999999999</v>
      </c>
      <c r="K61" s="262"/>
      <c r="L61" s="263"/>
      <c r="T61" s="262"/>
    </row>
    <row r="62" spans="2:20">
      <c r="B62" s="264" t="s">
        <v>92</v>
      </c>
      <c r="C62" s="265"/>
      <c r="D62" s="259">
        <v>35.200000000000003</v>
      </c>
      <c r="E62" s="259">
        <v>37.9</v>
      </c>
      <c r="F62" s="259">
        <v>40.9</v>
      </c>
      <c r="G62" s="260">
        <v>44.7</v>
      </c>
      <c r="H62" s="260">
        <v>40.5</v>
      </c>
      <c r="I62" s="261">
        <v>44.5</v>
      </c>
      <c r="K62" s="262"/>
      <c r="L62" s="263"/>
      <c r="T62" s="262"/>
    </row>
    <row r="63" spans="2:20">
      <c r="B63" s="264" t="s">
        <v>93</v>
      </c>
      <c r="C63" s="265"/>
      <c r="D63" s="259">
        <v>68.2</v>
      </c>
      <c r="E63" s="259">
        <v>56.5</v>
      </c>
      <c r="F63" s="259">
        <v>68.900000000000006</v>
      </c>
      <c r="G63" s="260">
        <v>71.400000000000006</v>
      </c>
      <c r="H63" s="260">
        <v>63.7</v>
      </c>
      <c r="I63" s="261">
        <v>64.599999999999994</v>
      </c>
      <c r="K63" s="262"/>
      <c r="L63" s="263"/>
      <c r="T63" s="262"/>
    </row>
    <row r="64" spans="2:20">
      <c r="B64" s="264" t="s">
        <v>273</v>
      </c>
      <c r="C64" s="265"/>
      <c r="D64" s="259">
        <v>55.3</v>
      </c>
      <c r="E64" s="259">
        <v>48.5</v>
      </c>
      <c r="F64" s="259">
        <v>56.1</v>
      </c>
      <c r="G64" s="260">
        <v>67.400000000000006</v>
      </c>
      <c r="H64" s="260">
        <v>56.5</v>
      </c>
      <c r="I64" s="261">
        <v>63.5</v>
      </c>
      <c r="K64" s="262"/>
      <c r="L64" s="263"/>
      <c r="T64" s="262"/>
    </row>
    <row r="65" spans="1:107" s="274" customFormat="1">
      <c r="B65" s="266" t="s">
        <v>274</v>
      </c>
      <c r="C65" s="267"/>
      <c r="D65" s="272">
        <f t="shared" ref="D65:I65" si="6">SUM(D42:D64)</f>
        <v>1356.8000000000002</v>
      </c>
      <c r="E65" s="272">
        <f t="shared" si="6"/>
        <v>1196.6000000000001</v>
      </c>
      <c r="F65" s="272">
        <f t="shared" si="6"/>
        <v>1337.1000000000001</v>
      </c>
      <c r="G65" s="272">
        <f t="shared" si="6"/>
        <v>1531.1000000000001</v>
      </c>
      <c r="H65" s="272">
        <f t="shared" si="6"/>
        <v>1524.0318181818182</v>
      </c>
      <c r="I65" s="273">
        <f t="shared" si="6"/>
        <v>1509.35</v>
      </c>
      <c r="T65" s="275"/>
    </row>
    <row r="66" spans="1:107">
      <c r="B66" s="270"/>
      <c r="C66" s="271"/>
      <c r="D66" s="276"/>
      <c r="E66" s="276"/>
      <c r="F66" s="276"/>
      <c r="G66" s="276"/>
      <c r="H66" s="276"/>
      <c r="I66" s="277"/>
      <c r="T66" s="262"/>
    </row>
    <row r="67" spans="1:107" ht="13.5" thickBot="1">
      <c r="B67" s="278" t="s">
        <v>275</v>
      </c>
      <c r="C67" s="279"/>
      <c r="D67" s="280">
        <f>+SUM(D41,D65,D35)</f>
        <v>4413.2</v>
      </c>
      <c r="E67" s="280">
        <f>+SUM(E41,E65,E35)</f>
        <v>3962.3</v>
      </c>
      <c r="F67" s="280">
        <f>+SUM(F41,F65,F35)</f>
        <v>3996.3</v>
      </c>
      <c r="G67" s="280">
        <f>+SUM(G41,G65,G35)</f>
        <v>4579.8999999999996</v>
      </c>
      <c r="H67" s="280">
        <f>+SUM(H41,H65,H35)</f>
        <v>4729.2318181818173</v>
      </c>
      <c r="I67" s="281">
        <f>SUM(I35,I65,I41)</f>
        <v>4589.5349999999989</v>
      </c>
      <c r="T67" s="262"/>
    </row>
    <row r="68" spans="1:107" s="285" customFormat="1" ht="13.5" thickBot="1">
      <c r="A68" s="282"/>
      <c r="B68" s="283"/>
      <c r="C68" s="283"/>
      <c r="D68" s="284"/>
      <c r="E68" s="284"/>
      <c r="F68" s="284"/>
      <c r="G68" s="284"/>
      <c r="H68" s="284"/>
      <c r="I68" s="284"/>
      <c r="T68" s="286"/>
    </row>
    <row r="69" spans="1:107">
      <c r="B69" s="255" t="s">
        <v>276</v>
      </c>
      <c r="C69" s="287"/>
      <c r="D69" s="242" t="s">
        <v>236</v>
      </c>
      <c r="E69" s="242" t="s">
        <v>236</v>
      </c>
      <c r="F69" s="242" t="s">
        <v>236</v>
      </c>
      <c r="G69" s="242" t="s">
        <v>236</v>
      </c>
      <c r="H69" s="242" t="s">
        <v>236</v>
      </c>
      <c r="I69" s="243" t="s">
        <v>236</v>
      </c>
      <c r="T69" s="262"/>
    </row>
    <row r="70" spans="1:107">
      <c r="B70" s="288" t="s">
        <v>277</v>
      </c>
      <c r="C70" s="289"/>
      <c r="D70" s="259">
        <f>'[5]Renewable output'!C84</f>
        <v>345.3</v>
      </c>
      <c r="E70" s="259" t="s">
        <v>258</v>
      </c>
      <c r="F70" s="259" t="s">
        <v>258</v>
      </c>
      <c r="G70" s="259" t="s">
        <v>258</v>
      </c>
      <c r="H70" s="259" t="s">
        <v>258</v>
      </c>
      <c r="I70" s="261" t="s">
        <v>258</v>
      </c>
      <c r="T70" s="262"/>
    </row>
    <row r="71" spans="1:107">
      <c r="B71" s="288" t="s">
        <v>96</v>
      </c>
      <c r="C71" s="289" t="s">
        <v>278</v>
      </c>
      <c r="D71" s="259">
        <f>'[5]Renewable output'!C80</f>
        <v>758.3</v>
      </c>
      <c r="E71" s="259">
        <v>614</v>
      </c>
      <c r="F71" s="259">
        <v>858.6</v>
      </c>
      <c r="G71" s="260">
        <v>953.4</v>
      </c>
      <c r="H71" s="260">
        <v>341</v>
      </c>
      <c r="I71" s="261" t="s">
        <v>258</v>
      </c>
      <c r="T71" s="262"/>
    </row>
    <row r="72" spans="1:107">
      <c r="B72" s="270" t="s">
        <v>109</v>
      </c>
      <c r="C72" s="290" t="s">
        <v>279</v>
      </c>
      <c r="D72" s="259" t="s">
        <v>258</v>
      </c>
      <c r="E72" s="259" t="s">
        <v>258</v>
      </c>
      <c r="F72" s="259">
        <v>105.3</v>
      </c>
      <c r="G72" s="260">
        <v>351.1</v>
      </c>
      <c r="H72" s="260">
        <v>308.60000000000002</v>
      </c>
      <c r="I72" s="261">
        <v>381.8</v>
      </c>
      <c r="T72" s="262"/>
    </row>
    <row r="73" spans="1:107">
      <c r="B73" s="270" t="s">
        <v>101</v>
      </c>
      <c r="C73" s="290"/>
      <c r="D73" s="259">
        <f>'[5]Renewable output'!C81</f>
        <v>742.2</v>
      </c>
      <c r="E73" s="259">
        <v>815.8</v>
      </c>
      <c r="F73" s="259">
        <v>881.1</v>
      </c>
      <c r="G73" s="260">
        <v>939.2</v>
      </c>
      <c r="H73" s="260">
        <v>788.3</v>
      </c>
      <c r="I73" s="261">
        <v>935.2</v>
      </c>
      <c r="T73" s="262"/>
    </row>
    <row r="74" spans="1:107">
      <c r="B74" s="291" t="s">
        <v>280</v>
      </c>
      <c r="C74" s="292" t="s">
        <v>281</v>
      </c>
      <c r="D74" s="260" t="s">
        <v>258</v>
      </c>
      <c r="E74" s="260" t="s">
        <v>258</v>
      </c>
      <c r="F74" s="260" t="s">
        <v>258</v>
      </c>
      <c r="G74" s="260" t="s">
        <v>258</v>
      </c>
      <c r="H74" s="260">
        <v>1.2</v>
      </c>
      <c r="I74" s="261">
        <v>2</v>
      </c>
      <c r="T74" s="262"/>
    </row>
    <row r="75" spans="1:107" ht="13.5" thickBot="1">
      <c r="B75" s="278" t="s">
        <v>282</v>
      </c>
      <c r="C75" s="279"/>
      <c r="D75" s="280">
        <f>SUM(D70:D74)</f>
        <v>1845.8</v>
      </c>
      <c r="E75" s="280">
        <f>SUM(E71:E74)</f>
        <v>1429.8</v>
      </c>
      <c r="F75" s="280">
        <f t="shared" ref="F75:I75" si="7">SUM(F71:F74)</f>
        <v>1845</v>
      </c>
      <c r="G75" s="280">
        <f t="shared" si="7"/>
        <v>2243.6999999999998</v>
      </c>
      <c r="H75" s="280">
        <f t="shared" si="7"/>
        <v>1439.1000000000001</v>
      </c>
      <c r="I75" s="281">
        <f t="shared" si="7"/>
        <v>1319</v>
      </c>
      <c r="T75" s="262"/>
    </row>
    <row r="76" spans="1:107" s="293" customFormat="1">
      <c r="D76" s="294"/>
      <c r="E76" s="294"/>
      <c r="F76" s="294"/>
      <c r="G76" s="294"/>
      <c r="H76" s="294"/>
      <c r="I76" s="294"/>
    </row>
    <row r="77" spans="1:107" s="297" customFormat="1">
      <c r="A77" s="295"/>
      <c r="B77" s="296" t="s">
        <v>26</v>
      </c>
      <c r="C77" s="211"/>
      <c r="D77" s="212"/>
      <c r="E77" s="212"/>
      <c r="F77" s="212"/>
      <c r="G77" s="212"/>
      <c r="H77" s="212"/>
      <c r="I77" s="212"/>
      <c r="J77" s="211"/>
      <c r="K77" s="211"/>
      <c r="L77" s="211"/>
      <c r="M77" s="211"/>
      <c r="N77" s="211"/>
      <c r="O77" s="211"/>
      <c r="P77" s="211"/>
      <c r="Q77" s="211"/>
      <c r="R77" s="211"/>
      <c r="S77" s="211"/>
      <c r="T77" s="211"/>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5"/>
      <c r="CF77" s="295"/>
      <c r="CG77" s="295"/>
      <c r="CH77" s="295"/>
      <c r="CI77" s="295"/>
      <c r="CJ77" s="295"/>
      <c r="CK77" s="295"/>
      <c r="CL77" s="295"/>
      <c r="CM77" s="295"/>
      <c r="CN77" s="295"/>
      <c r="CO77" s="295"/>
      <c r="CP77" s="295"/>
      <c r="CQ77" s="295"/>
      <c r="CR77" s="295"/>
      <c r="CS77" s="295"/>
      <c r="CT77" s="295"/>
      <c r="CU77" s="295"/>
      <c r="CV77" s="295"/>
      <c r="CW77" s="295"/>
      <c r="CX77" s="295"/>
      <c r="CY77" s="295"/>
      <c r="CZ77" s="295"/>
      <c r="DA77" s="295"/>
      <c r="DB77" s="295"/>
      <c r="DC77" s="295"/>
    </row>
    <row r="78" spans="1:107">
      <c r="B78" s="298" t="s">
        <v>283</v>
      </c>
    </row>
    <row r="79" spans="1:107">
      <c r="B79" s="298" t="s">
        <v>284</v>
      </c>
    </row>
    <row r="80" spans="1:107">
      <c r="B80" s="298" t="s">
        <v>285</v>
      </c>
    </row>
  </sheetData>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760B9-7846-4DE7-8BC7-EBB50160BF49}">
  <sheetPr>
    <tabColor rgb="FF0097A9"/>
    <pageSetUpPr fitToPage="1"/>
  </sheetPr>
  <dimension ref="B1:J68"/>
  <sheetViews>
    <sheetView zoomScaleNormal="100" zoomScaleSheetLayoutView="115" workbookViewId="0">
      <pane ySplit="12" topLeftCell="A13" activePane="bottomLeft" state="frozen"/>
      <selection pane="bottomLeft"/>
    </sheetView>
  </sheetViews>
  <sheetFormatPr defaultColWidth="8" defaultRowHeight="12.75"/>
  <cols>
    <col min="1" max="1" width="2.625" style="138" customWidth="1"/>
    <col min="2" max="2" width="21.625" style="138" customWidth="1"/>
    <col min="3" max="3" width="14.125" style="138" customWidth="1"/>
    <col min="4" max="4" width="12.25" style="138" customWidth="1"/>
    <col min="5" max="5" width="14.5" style="138" customWidth="1"/>
    <col min="6" max="6" width="13.5" style="138" bestFit="1" customWidth="1"/>
    <col min="7" max="8" width="14.75" style="138" customWidth="1"/>
    <col min="9" max="9" width="13" style="138" customWidth="1"/>
    <col min="10" max="10" width="70.125" style="138" customWidth="1"/>
    <col min="11" max="16384" width="8" style="138"/>
  </cols>
  <sheetData>
    <row r="1" spans="2:10" ht="13.5" thickBot="1"/>
    <row r="2" spans="2:10" ht="15">
      <c r="B2" s="299" t="s">
        <v>286</v>
      </c>
      <c r="C2" s="300"/>
      <c r="D2" s="300"/>
      <c r="E2" s="300"/>
      <c r="F2" s="300"/>
      <c r="G2" s="300"/>
      <c r="H2" s="300"/>
      <c r="I2" s="301"/>
    </row>
    <row r="3" spans="2:10" ht="13.5" customHeight="1">
      <c r="B3" s="302" t="s">
        <v>566</v>
      </c>
      <c r="C3" s="303"/>
      <c r="D3" s="303"/>
      <c r="E3" s="303"/>
      <c r="F3" s="303"/>
      <c r="G3" s="303"/>
      <c r="H3" s="303"/>
      <c r="I3" s="304"/>
    </row>
    <row r="4" spans="2:10">
      <c r="B4" s="305" t="s">
        <v>287</v>
      </c>
      <c r="C4" s="306" t="s">
        <v>288</v>
      </c>
      <c r="D4" s="307" t="s">
        <v>289</v>
      </c>
      <c r="E4" s="308"/>
      <c r="F4" s="306" t="s">
        <v>288</v>
      </c>
      <c r="G4" s="307" t="s">
        <v>290</v>
      </c>
      <c r="H4" s="308"/>
      <c r="I4" s="309" t="s">
        <v>288</v>
      </c>
    </row>
    <row r="5" spans="2:10">
      <c r="B5" s="302" t="s">
        <v>291</v>
      </c>
      <c r="C5" s="310">
        <f>G23</f>
        <v>2549</v>
      </c>
      <c r="D5" s="311" t="s">
        <v>292</v>
      </c>
      <c r="E5" s="311"/>
      <c r="F5" s="312">
        <f>SUM(G16:G18,G26:G31,G42:G45)</f>
        <v>3749</v>
      </c>
      <c r="G5" s="311" t="s">
        <v>293</v>
      </c>
      <c r="H5" s="311"/>
      <c r="I5" s="780">
        <f>SUM(G13:G16,G25:G28,G32:G34,G39:G42,G46:G46,G19:G22)+122</f>
        <v>10924</v>
      </c>
    </row>
    <row r="6" spans="2:10">
      <c r="B6" s="302" t="s">
        <v>294</v>
      </c>
      <c r="C6" s="312">
        <f>G36</f>
        <v>2708</v>
      </c>
      <c r="D6" s="311" t="s">
        <v>239</v>
      </c>
      <c r="E6" s="311"/>
      <c r="F6" s="312">
        <f>SUM(G13:G15,G25,G38:G41)</f>
        <v>8277</v>
      </c>
      <c r="G6" s="311" t="s">
        <v>295</v>
      </c>
      <c r="H6" s="311"/>
      <c r="I6" s="780">
        <f>SUM(G17:G18,G38,G35)+284</f>
        <v>1300</v>
      </c>
      <c r="J6" s="313"/>
    </row>
    <row r="7" spans="2:10">
      <c r="B7" s="302" t="s">
        <v>296</v>
      </c>
      <c r="C7" s="312">
        <f>G47</f>
        <v>9269</v>
      </c>
      <c r="D7" s="311" t="s">
        <v>225</v>
      </c>
      <c r="E7" s="311"/>
      <c r="F7" s="312">
        <f>G32</f>
        <v>1300</v>
      </c>
      <c r="G7" s="311" t="s">
        <v>297</v>
      </c>
      <c r="H7" s="311"/>
      <c r="I7" s="314">
        <f>G30+G44</f>
        <v>955</v>
      </c>
    </row>
    <row r="8" spans="2:10">
      <c r="B8" s="302"/>
      <c r="C8" s="312"/>
      <c r="D8" s="311" t="s">
        <v>298</v>
      </c>
      <c r="E8" s="311"/>
      <c r="F8" s="312">
        <f>SUM(G19:G22,G33:G35,G46:G46)</f>
        <v>1200</v>
      </c>
      <c r="G8" s="311" t="s">
        <v>299</v>
      </c>
      <c r="H8" s="311"/>
      <c r="I8" s="314">
        <f>G31+G45</f>
        <v>1347</v>
      </c>
    </row>
    <row r="9" spans="2:10">
      <c r="B9" s="315" t="s">
        <v>300</v>
      </c>
      <c r="C9" s="316">
        <f>SUM(C5:C7)</f>
        <v>14526</v>
      </c>
      <c r="D9" s="303" t="s">
        <v>300</v>
      </c>
      <c r="E9" s="311"/>
      <c r="F9" s="317">
        <f>SUM(F5:F8)</f>
        <v>14526</v>
      </c>
      <c r="G9" s="303" t="s">
        <v>300</v>
      </c>
      <c r="H9" s="311"/>
      <c r="I9" s="318">
        <f>SUM(I5:I8)</f>
        <v>14526</v>
      </c>
    </row>
    <row r="10" spans="2:10" ht="13.5" thickBot="1">
      <c r="B10" s="319" t="s">
        <v>301</v>
      </c>
      <c r="C10" s="320" t="str">
        <f>G61</f>
        <v>&gt;13GW</v>
      </c>
      <c r="D10" s="321"/>
      <c r="E10" s="321"/>
      <c r="F10" s="322"/>
      <c r="G10" s="323"/>
      <c r="H10" s="321"/>
      <c r="I10" s="324"/>
    </row>
    <row r="11" spans="2:10" ht="13.5" thickBot="1">
      <c r="B11" s="325"/>
    </row>
    <row r="12" spans="2:10" s="325" customFormat="1" ht="14.25" customHeight="1">
      <c r="B12" s="326" t="s">
        <v>302</v>
      </c>
      <c r="C12" s="242" t="s">
        <v>303</v>
      </c>
      <c r="D12" s="242" t="s">
        <v>126</v>
      </c>
      <c r="E12" s="242" t="s">
        <v>13</v>
      </c>
      <c r="F12" s="242" t="s">
        <v>304</v>
      </c>
      <c r="G12" s="242" t="s">
        <v>305</v>
      </c>
      <c r="H12" s="242" t="s">
        <v>306</v>
      </c>
      <c r="I12" s="822" t="s">
        <v>26</v>
      </c>
      <c r="J12" s="823"/>
    </row>
    <row r="13" spans="2:10">
      <c r="B13" s="332" t="s">
        <v>307</v>
      </c>
      <c r="C13" s="333" t="s">
        <v>588</v>
      </c>
      <c r="D13" s="333" t="s">
        <v>59</v>
      </c>
      <c r="E13" s="334">
        <v>1200</v>
      </c>
      <c r="F13" s="335">
        <v>0.4</v>
      </c>
      <c r="G13" s="334">
        <f t="shared" ref="G13:G16" si="0">E13*F13</f>
        <v>480</v>
      </c>
      <c r="H13" s="333" t="s">
        <v>308</v>
      </c>
      <c r="I13" s="801" t="s">
        <v>570</v>
      </c>
      <c r="J13" s="802"/>
    </row>
    <row r="14" spans="2:10">
      <c r="B14" s="332" t="s">
        <v>309</v>
      </c>
      <c r="C14" s="333" t="s">
        <v>588</v>
      </c>
      <c r="D14" s="333" t="s">
        <v>59</v>
      </c>
      <c r="E14" s="334">
        <v>1200</v>
      </c>
      <c r="F14" s="335">
        <v>0.4</v>
      </c>
      <c r="G14" s="334">
        <f t="shared" si="0"/>
        <v>480</v>
      </c>
      <c r="H14" s="333" t="s">
        <v>308</v>
      </c>
      <c r="I14" s="801" t="s">
        <v>571</v>
      </c>
      <c r="J14" s="802"/>
    </row>
    <row r="15" spans="2:10">
      <c r="B15" s="332" t="s">
        <v>310</v>
      </c>
      <c r="C15" s="333" t="s">
        <v>588</v>
      </c>
      <c r="D15" s="333" t="s">
        <v>59</v>
      </c>
      <c r="E15" s="334">
        <v>1200</v>
      </c>
      <c r="F15" s="335">
        <v>0.4</v>
      </c>
      <c r="G15" s="334">
        <f t="shared" si="0"/>
        <v>480</v>
      </c>
      <c r="H15" s="333" t="s">
        <v>308</v>
      </c>
      <c r="I15" s="801" t="s">
        <v>571</v>
      </c>
      <c r="J15" s="802"/>
    </row>
    <row r="16" spans="2:10">
      <c r="B16" s="332" t="s">
        <v>311</v>
      </c>
      <c r="C16" s="333" t="s">
        <v>591</v>
      </c>
      <c r="D16" s="333" t="s">
        <v>28</v>
      </c>
      <c r="E16" s="334">
        <v>443</v>
      </c>
      <c r="F16" s="335">
        <v>1</v>
      </c>
      <c r="G16" s="334">
        <f t="shared" si="0"/>
        <v>443</v>
      </c>
      <c r="H16" s="333" t="s">
        <v>30</v>
      </c>
      <c r="I16" s="801" t="s">
        <v>572</v>
      </c>
      <c r="J16" s="802"/>
    </row>
    <row r="17" spans="2:10">
      <c r="B17" s="332" t="s">
        <v>312</v>
      </c>
      <c r="C17" s="333" t="s">
        <v>591</v>
      </c>
      <c r="D17" s="333" t="s">
        <v>313</v>
      </c>
      <c r="E17" s="334">
        <v>101</v>
      </c>
      <c r="F17" s="335">
        <v>1</v>
      </c>
      <c r="G17" s="334">
        <f>E17*F17</f>
        <v>101</v>
      </c>
      <c r="H17" s="333" t="s">
        <v>30</v>
      </c>
      <c r="I17" s="336" t="s">
        <v>587</v>
      </c>
      <c r="J17" s="337"/>
    </row>
    <row r="18" spans="2:10">
      <c r="B18" s="338" t="s">
        <v>314</v>
      </c>
      <c r="C18" s="333" t="s">
        <v>591</v>
      </c>
      <c r="D18" s="339" t="s">
        <v>313</v>
      </c>
      <c r="E18" s="340">
        <v>30</v>
      </c>
      <c r="F18" s="341">
        <v>0.5</v>
      </c>
      <c r="G18" s="340">
        <f t="shared" ref="G18:G20" si="1">E18*F18</f>
        <v>15</v>
      </c>
      <c r="H18" s="339" t="s">
        <v>315</v>
      </c>
      <c r="I18" s="818"/>
      <c r="J18" s="819"/>
    </row>
    <row r="19" spans="2:10">
      <c r="B19" s="338" t="s">
        <v>316</v>
      </c>
      <c r="C19" s="339" t="s">
        <v>589</v>
      </c>
      <c r="D19" s="333" t="s">
        <v>59</v>
      </c>
      <c r="E19" s="340">
        <v>30</v>
      </c>
      <c r="F19" s="335">
        <v>1</v>
      </c>
      <c r="G19" s="340">
        <f t="shared" si="1"/>
        <v>30</v>
      </c>
      <c r="H19" s="333" t="s">
        <v>30</v>
      </c>
      <c r="I19" s="342"/>
      <c r="J19" s="343"/>
    </row>
    <row r="20" spans="2:10">
      <c r="B20" s="338" t="s">
        <v>317</v>
      </c>
      <c r="C20" s="339" t="s">
        <v>590</v>
      </c>
      <c r="D20" s="333" t="s">
        <v>59</v>
      </c>
      <c r="E20" s="340">
        <v>50</v>
      </c>
      <c r="F20" s="335">
        <v>1</v>
      </c>
      <c r="G20" s="340">
        <f t="shared" si="1"/>
        <v>50</v>
      </c>
      <c r="H20" s="333" t="s">
        <v>30</v>
      </c>
      <c r="I20" s="342"/>
      <c r="J20" s="343"/>
    </row>
    <row r="21" spans="2:10">
      <c r="B21" s="338" t="s">
        <v>318</v>
      </c>
      <c r="C21" s="339" t="s">
        <v>590</v>
      </c>
      <c r="D21" s="339" t="s">
        <v>59</v>
      </c>
      <c r="E21" s="340">
        <v>150</v>
      </c>
      <c r="F21" s="341">
        <v>1</v>
      </c>
      <c r="G21" s="340">
        <f t="shared" ref="G21:G22" si="2">E21*F21</f>
        <v>150</v>
      </c>
      <c r="H21" s="333" t="s">
        <v>30</v>
      </c>
      <c r="I21" s="818"/>
      <c r="J21" s="819"/>
    </row>
    <row r="22" spans="2:10">
      <c r="B22" s="338" t="s">
        <v>331</v>
      </c>
      <c r="C22" s="339" t="s">
        <v>590</v>
      </c>
      <c r="D22" s="339" t="s">
        <v>59</v>
      </c>
      <c r="E22" s="340">
        <v>320</v>
      </c>
      <c r="F22" s="341">
        <v>1</v>
      </c>
      <c r="G22" s="340">
        <f t="shared" si="2"/>
        <v>320</v>
      </c>
      <c r="H22" s="339" t="s">
        <v>30</v>
      </c>
      <c r="I22" s="818"/>
      <c r="J22" s="819"/>
    </row>
    <row r="23" spans="2:10" ht="13.5" thickBot="1">
      <c r="B23" s="344" t="s">
        <v>319</v>
      </c>
      <c r="C23" s="345"/>
      <c r="D23" s="346"/>
      <c r="E23" s="347"/>
      <c r="F23" s="348"/>
      <c r="G23" s="349">
        <f>SUM(G13:G22)</f>
        <v>2549</v>
      </c>
      <c r="H23" s="349"/>
      <c r="I23" s="803"/>
      <c r="J23" s="804"/>
    </row>
    <row r="24" spans="2:10">
      <c r="B24" s="350"/>
      <c r="C24" s="351"/>
      <c r="D24" s="352"/>
      <c r="E24" s="353"/>
      <c r="F24" s="354"/>
      <c r="G24" s="353"/>
      <c r="H24" s="362"/>
      <c r="I24" s="816"/>
      <c r="J24" s="817"/>
    </row>
    <row r="25" spans="2:10">
      <c r="B25" s="327" t="s">
        <v>320</v>
      </c>
      <c r="C25" s="328" t="s">
        <v>588</v>
      </c>
      <c r="D25" s="328" t="s">
        <v>28</v>
      </c>
      <c r="E25" s="329">
        <v>500</v>
      </c>
      <c r="F25" s="330">
        <v>0.49</v>
      </c>
      <c r="G25" s="331">
        <f>E25*F25</f>
        <v>245</v>
      </c>
      <c r="H25" s="328" t="s">
        <v>105</v>
      </c>
      <c r="I25" s="820"/>
      <c r="J25" s="821"/>
    </row>
    <row r="26" spans="2:10">
      <c r="B26" s="332" t="s">
        <v>321</v>
      </c>
      <c r="C26" s="333" t="s">
        <v>591</v>
      </c>
      <c r="D26" s="333" t="s">
        <v>28</v>
      </c>
      <c r="E26" s="334">
        <v>208</v>
      </c>
      <c r="F26" s="335">
        <v>1</v>
      </c>
      <c r="G26" s="334">
        <f>E26*F26</f>
        <v>208</v>
      </c>
      <c r="H26" s="333" t="s">
        <v>30</v>
      </c>
      <c r="I26" s="801" t="s">
        <v>569</v>
      </c>
      <c r="J26" s="802"/>
    </row>
    <row r="27" spans="2:10">
      <c r="B27" s="332" t="s">
        <v>567</v>
      </c>
      <c r="C27" s="333" t="s">
        <v>591</v>
      </c>
      <c r="D27" s="333" t="s">
        <v>28</v>
      </c>
      <c r="E27" s="334">
        <v>50</v>
      </c>
      <c r="F27" s="335">
        <v>1</v>
      </c>
      <c r="G27" s="334">
        <f>E27*F27</f>
        <v>50</v>
      </c>
      <c r="H27" s="333" t="s">
        <v>30</v>
      </c>
      <c r="I27" s="801" t="s">
        <v>569</v>
      </c>
      <c r="J27" s="802"/>
    </row>
    <row r="28" spans="2:10">
      <c r="B28" s="332" t="s">
        <v>322</v>
      </c>
      <c r="C28" s="333" t="s">
        <v>591</v>
      </c>
      <c r="D28" s="333" t="s">
        <v>28</v>
      </c>
      <c r="E28" s="334">
        <v>99</v>
      </c>
      <c r="F28" s="335">
        <v>1</v>
      </c>
      <c r="G28" s="334">
        <f t="shared" ref="G28:G35" si="3">E28*F28</f>
        <v>99</v>
      </c>
      <c r="H28" s="333" t="s">
        <v>30</v>
      </c>
      <c r="I28" s="801" t="s">
        <v>569</v>
      </c>
      <c r="J28" s="802"/>
    </row>
    <row r="29" spans="2:10">
      <c r="B29" s="332" t="s">
        <v>323</v>
      </c>
      <c r="C29" s="333" t="s">
        <v>591</v>
      </c>
      <c r="D29" s="333" t="s">
        <v>324</v>
      </c>
      <c r="E29" s="334">
        <v>117</v>
      </c>
      <c r="F29" s="335" t="s">
        <v>48</v>
      </c>
      <c r="G29" s="334">
        <v>87</v>
      </c>
      <c r="H29" s="333" t="s">
        <v>30</v>
      </c>
      <c r="I29" s="801" t="s">
        <v>568</v>
      </c>
      <c r="J29" s="802"/>
    </row>
    <row r="30" spans="2:10">
      <c r="B30" s="332" t="s">
        <v>325</v>
      </c>
      <c r="C30" s="333" t="s">
        <v>591</v>
      </c>
      <c r="D30" s="333" t="s">
        <v>297</v>
      </c>
      <c r="E30" s="334">
        <v>319</v>
      </c>
      <c r="F30" s="335">
        <v>1</v>
      </c>
      <c r="G30" s="334">
        <f t="shared" si="3"/>
        <v>319</v>
      </c>
      <c r="H30" s="333" t="s">
        <v>30</v>
      </c>
      <c r="I30" s="336"/>
      <c r="J30" s="337"/>
    </row>
    <row r="31" spans="2:10" ht="25.5">
      <c r="B31" s="355" t="s">
        <v>326</v>
      </c>
      <c r="C31" s="333" t="s">
        <v>591</v>
      </c>
      <c r="D31" s="356" t="s">
        <v>327</v>
      </c>
      <c r="E31" s="334">
        <v>100</v>
      </c>
      <c r="F31" s="335">
        <v>1</v>
      </c>
      <c r="G31" s="334">
        <f t="shared" si="3"/>
        <v>100</v>
      </c>
      <c r="H31" s="333" t="s">
        <v>30</v>
      </c>
      <c r="I31" s="336"/>
      <c r="J31" s="337"/>
    </row>
    <row r="32" spans="2:10">
      <c r="B32" s="338" t="s">
        <v>328</v>
      </c>
      <c r="C32" s="357" t="s">
        <v>329</v>
      </c>
      <c r="D32" s="339" t="s">
        <v>28</v>
      </c>
      <c r="E32" s="340">
        <v>1300</v>
      </c>
      <c r="F32" s="358">
        <v>1</v>
      </c>
      <c r="G32" s="340">
        <f t="shared" si="3"/>
        <v>1300</v>
      </c>
      <c r="H32" s="339" t="s">
        <v>30</v>
      </c>
      <c r="I32" s="818"/>
      <c r="J32" s="819"/>
    </row>
    <row r="33" spans="2:10">
      <c r="B33" s="338" t="s">
        <v>330</v>
      </c>
      <c r="C33" s="339" t="s">
        <v>589</v>
      </c>
      <c r="D33" s="333" t="s">
        <v>59</v>
      </c>
      <c r="E33" s="340">
        <v>50</v>
      </c>
      <c r="F33" s="358">
        <v>1</v>
      </c>
      <c r="G33" s="340">
        <f t="shared" si="3"/>
        <v>50</v>
      </c>
      <c r="H33" s="339" t="s">
        <v>30</v>
      </c>
      <c r="I33" s="342"/>
      <c r="J33" s="343"/>
    </row>
    <row r="34" spans="2:10">
      <c r="B34" s="355" t="s">
        <v>344</v>
      </c>
      <c r="C34" s="333" t="s">
        <v>590</v>
      </c>
      <c r="D34" s="333" t="s">
        <v>59</v>
      </c>
      <c r="E34" s="334">
        <v>150</v>
      </c>
      <c r="F34" s="335">
        <v>1</v>
      </c>
      <c r="G34" s="334">
        <f>E34*F34</f>
        <v>150</v>
      </c>
      <c r="H34" s="333" t="s">
        <v>30</v>
      </c>
      <c r="I34" s="333"/>
      <c r="J34" s="360"/>
    </row>
    <row r="35" spans="2:10">
      <c r="B35" s="338" t="s">
        <v>332</v>
      </c>
      <c r="C35" s="339" t="s">
        <v>590</v>
      </c>
      <c r="D35" s="339" t="s">
        <v>313</v>
      </c>
      <c r="E35" s="340">
        <v>100</v>
      </c>
      <c r="F35" s="358">
        <v>1</v>
      </c>
      <c r="G35" s="340">
        <f t="shared" si="3"/>
        <v>100</v>
      </c>
      <c r="H35" s="339" t="s">
        <v>30</v>
      </c>
      <c r="I35" s="818"/>
      <c r="J35" s="819"/>
    </row>
    <row r="36" spans="2:10" ht="13.5" thickBot="1">
      <c r="B36" s="344" t="s">
        <v>333</v>
      </c>
      <c r="C36" s="345"/>
      <c r="D36" s="346"/>
      <c r="E36" s="347"/>
      <c r="F36" s="348"/>
      <c r="G36" s="349">
        <f>SUM(G25:G35)</f>
        <v>2708</v>
      </c>
      <c r="H36" s="346"/>
      <c r="I36" s="803"/>
      <c r="J36" s="804"/>
    </row>
    <row r="37" spans="2:10">
      <c r="B37" s="350"/>
      <c r="C37" s="351"/>
      <c r="D37" s="352"/>
      <c r="E37" s="353"/>
      <c r="F37" s="354"/>
      <c r="G37" s="353"/>
      <c r="H37" s="352"/>
      <c r="I37" s="816"/>
      <c r="J37" s="817"/>
    </row>
    <row r="38" spans="2:10" ht="15" customHeight="1">
      <c r="B38" s="327" t="s">
        <v>334</v>
      </c>
      <c r="C38" s="328" t="s">
        <v>588</v>
      </c>
      <c r="D38" s="328" t="s">
        <v>313</v>
      </c>
      <c r="E38" s="329">
        <v>800</v>
      </c>
      <c r="F38" s="330">
        <v>1</v>
      </c>
      <c r="G38" s="329">
        <f>E38*F38</f>
        <v>800</v>
      </c>
      <c r="H38" s="328" t="s">
        <v>30</v>
      </c>
      <c r="I38" s="805"/>
      <c r="J38" s="806"/>
    </row>
    <row r="39" spans="2:10" ht="15.75" customHeight="1">
      <c r="B39" s="332" t="s">
        <v>335</v>
      </c>
      <c r="C39" s="333" t="s">
        <v>588</v>
      </c>
      <c r="D39" s="333" t="s">
        <v>28</v>
      </c>
      <c r="E39" s="334">
        <v>4100</v>
      </c>
      <c r="F39" s="335">
        <v>1</v>
      </c>
      <c r="G39" s="334">
        <v>4100</v>
      </c>
      <c r="H39" s="333" t="s">
        <v>30</v>
      </c>
      <c r="I39" s="807"/>
      <c r="J39" s="808"/>
    </row>
    <row r="40" spans="2:10">
      <c r="B40" s="332" t="s">
        <v>336</v>
      </c>
      <c r="C40" s="333" t="s">
        <v>588</v>
      </c>
      <c r="D40" s="333" t="s">
        <v>59</v>
      </c>
      <c r="E40" s="334">
        <v>504</v>
      </c>
      <c r="F40" s="335">
        <v>0.5</v>
      </c>
      <c r="G40" s="359">
        <f>E40*F40</f>
        <v>252</v>
      </c>
      <c r="H40" s="333" t="s">
        <v>337</v>
      </c>
      <c r="I40" s="801" t="s">
        <v>338</v>
      </c>
      <c r="J40" s="802"/>
    </row>
    <row r="41" spans="2:10">
      <c r="B41" s="332" t="s">
        <v>339</v>
      </c>
      <c r="C41" s="333" t="s">
        <v>588</v>
      </c>
      <c r="D41" s="333" t="s">
        <v>28</v>
      </c>
      <c r="E41" s="334">
        <v>3600</v>
      </c>
      <c r="F41" s="335">
        <v>0.4</v>
      </c>
      <c r="G41" s="359">
        <f>E41*F41</f>
        <v>1440</v>
      </c>
      <c r="H41" s="333" t="s">
        <v>340</v>
      </c>
      <c r="I41" s="801" t="s">
        <v>341</v>
      </c>
      <c r="J41" s="802"/>
    </row>
    <row r="42" spans="2:10">
      <c r="B42" s="332" t="s">
        <v>342</v>
      </c>
      <c r="C42" s="333" t="s">
        <v>591</v>
      </c>
      <c r="D42" s="333" t="s">
        <v>28</v>
      </c>
      <c r="E42" s="334">
        <v>125</v>
      </c>
      <c r="F42" s="335">
        <v>1</v>
      </c>
      <c r="G42" s="334">
        <f>E42*F42</f>
        <v>125</v>
      </c>
      <c r="H42" s="333" t="s">
        <v>30</v>
      </c>
      <c r="I42" s="801"/>
      <c r="J42" s="802"/>
    </row>
    <row r="43" spans="2:10" ht="24" customHeight="1">
      <c r="B43" s="332" t="s">
        <v>343</v>
      </c>
      <c r="C43" s="333" t="s">
        <v>591</v>
      </c>
      <c r="D43" s="333" t="s">
        <v>324</v>
      </c>
      <c r="E43" s="334" t="s">
        <v>48</v>
      </c>
      <c r="F43" s="335" t="s">
        <v>48</v>
      </c>
      <c r="G43" s="334">
        <v>319</v>
      </c>
      <c r="H43" s="333" t="s">
        <v>30</v>
      </c>
      <c r="I43" s="809" t="s">
        <v>573</v>
      </c>
      <c r="J43" s="810"/>
    </row>
    <row r="44" spans="2:10">
      <c r="B44" s="332" t="s">
        <v>325</v>
      </c>
      <c r="C44" s="333" t="s">
        <v>591</v>
      </c>
      <c r="D44" s="333" t="s">
        <v>297</v>
      </c>
      <c r="E44" s="334">
        <v>636</v>
      </c>
      <c r="F44" s="335">
        <v>1</v>
      </c>
      <c r="G44" s="334">
        <f>E44*F44</f>
        <v>636</v>
      </c>
      <c r="H44" s="333" t="s">
        <v>30</v>
      </c>
      <c r="I44" s="333"/>
      <c r="J44" s="360"/>
    </row>
    <row r="45" spans="2:10" ht="25.5">
      <c r="B45" s="355" t="s">
        <v>326</v>
      </c>
      <c r="C45" s="333" t="s">
        <v>591</v>
      </c>
      <c r="D45" s="356" t="s">
        <v>327</v>
      </c>
      <c r="E45" s="334">
        <v>1247</v>
      </c>
      <c r="F45" s="335">
        <v>1</v>
      </c>
      <c r="G45" s="334">
        <f>E45*F45</f>
        <v>1247</v>
      </c>
      <c r="H45" s="333" t="s">
        <v>30</v>
      </c>
      <c r="I45" s="333"/>
      <c r="J45" s="360"/>
    </row>
    <row r="46" spans="2:10">
      <c r="B46" s="361" t="s">
        <v>345</v>
      </c>
      <c r="C46" s="362" t="s">
        <v>590</v>
      </c>
      <c r="D46" s="363" t="s">
        <v>59</v>
      </c>
      <c r="E46" s="364">
        <v>350</v>
      </c>
      <c r="F46" s="365">
        <v>1</v>
      </c>
      <c r="G46" s="364">
        <f>E46*F46</f>
        <v>350</v>
      </c>
      <c r="H46" s="362" t="s">
        <v>30</v>
      </c>
      <c r="I46" s="362"/>
      <c r="J46" s="366"/>
    </row>
    <row r="47" spans="2:10" ht="13.5" thickBot="1">
      <c r="B47" s="344" t="s">
        <v>346</v>
      </c>
      <c r="C47" s="345"/>
      <c r="D47" s="346"/>
      <c r="E47" s="347"/>
      <c r="F47" s="348"/>
      <c r="G47" s="349">
        <f>SUM(G38:G46)</f>
        <v>9269</v>
      </c>
      <c r="H47" s="346"/>
      <c r="I47" s="803"/>
      <c r="J47" s="804"/>
    </row>
    <row r="48" spans="2:10" ht="13.5" thickBot="1">
      <c r="B48" s="367" t="s">
        <v>347</v>
      </c>
      <c r="C48" s="368"/>
      <c r="D48" s="369"/>
      <c r="E48" s="370"/>
      <c r="F48" s="371"/>
      <c r="G48" s="372">
        <f>G47+G36+G23</f>
        <v>14526</v>
      </c>
      <c r="H48" s="369"/>
      <c r="I48" s="811"/>
      <c r="J48" s="812"/>
    </row>
    <row r="49" spans="2:10" ht="13.5" thickBot="1">
      <c r="B49" s="325"/>
      <c r="C49" s="373"/>
      <c r="D49" s="362"/>
      <c r="E49" s="364"/>
      <c r="F49" s="365"/>
      <c r="G49" s="374"/>
      <c r="H49" s="362"/>
      <c r="I49" s="813"/>
      <c r="J49" s="813"/>
    </row>
    <row r="50" spans="2:10">
      <c r="B50" s="375" t="s">
        <v>348</v>
      </c>
      <c r="C50" s="376" t="s">
        <v>591</v>
      </c>
      <c r="D50" s="376" t="s">
        <v>293</v>
      </c>
      <c r="E50" s="377" t="s">
        <v>48</v>
      </c>
      <c r="F50" s="378" t="s">
        <v>48</v>
      </c>
      <c r="G50" s="377" t="s">
        <v>575</v>
      </c>
      <c r="H50" s="376" t="s">
        <v>30</v>
      </c>
      <c r="I50" s="814"/>
      <c r="J50" s="815"/>
    </row>
    <row r="51" spans="2:10">
      <c r="B51" s="332" t="s">
        <v>349</v>
      </c>
      <c r="C51" s="333" t="s">
        <v>591</v>
      </c>
      <c r="D51" s="333" t="s">
        <v>313</v>
      </c>
      <c r="E51" s="334" t="s">
        <v>48</v>
      </c>
      <c r="F51" s="335" t="s">
        <v>48</v>
      </c>
      <c r="G51" s="334" t="s">
        <v>350</v>
      </c>
      <c r="H51" s="333" t="s">
        <v>30</v>
      </c>
      <c r="I51" s="801"/>
      <c r="J51" s="802"/>
    </row>
    <row r="52" spans="2:10">
      <c r="B52" s="332" t="s">
        <v>351</v>
      </c>
      <c r="C52" s="333" t="s">
        <v>591</v>
      </c>
      <c r="D52" s="333" t="s">
        <v>297</v>
      </c>
      <c r="E52" s="334" t="s">
        <v>578</v>
      </c>
      <c r="F52" s="335">
        <v>1</v>
      </c>
      <c r="G52" s="334" t="str">
        <f t="shared" ref="G52" si="4">E52</f>
        <v>c1,750</v>
      </c>
      <c r="H52" s="333"/>
      <c r="I52" s="336"/>
      <c r="J52" s="337"/>
    </row>
    <row r="53" spans="2:10" ht="25.5">
      <c r="B53" s="332" t="s">
        <v>352</v>
      </c>
      <c r="C53" s="333" t="s">
        <v>591</v>
      </c>
      <c r="D53" s="356" t="s">
        <v>327</v>
      </c>
      <c r="E53" s="334" t="s">
        <v>575</v>
      </c>
      <c r="F53" s="335">
        <v>1</v>
      </c>
      <c r="G53" s="334" t="s">
        <v>575</v>
      </c>
      <c r="H53" s="333"/>
      <c r="I53" s="336"/>
      <c r="J53" s="337"/>
    </row>
    <row r="54" spans="2:10">
      <c r="B54" s="332" t="s">
        <v>353</v>
      </c>
      <c r="C54" s="333" t="s">
        <v>592</v>
      </c>
      <c r="D54" s="333" t="s">
        <v>293</v>
      </c>
      <c r="E54" s="334">
        <v>75</v>
      </c>
      <c r="F54" s="335">
        <v>1</v>
      </c>
      <c r="G54" s="334">
        <v>75</v>
      </c>
      <c r="H54" s="333" t="s">
        <v>30</v>
      </c>
      <c r="I54" s="801"/>
      <c r="J54" s="802"/>
    </row>
    <row r="55" spans="2:10">
      <c r="B55" s="332" t="s">
        <v>354</v>
      </c>
      <c r="C55" s="333" t="s">
        <v>588</v>
      </c>
      <c r="D55" s="333" t="s">
        <v>59</v>
      </c>
      <c r="E55" s="334" t="s">
        <v>583</v>
      </c>
      <c r="F55" s="335">
        <v>0.5</v>
      </c>
      <c r="G55" s="334" t="s">
        <v>584</v>
      </c>
      <c r="H55" s="333" t="s">
        <v>355</v>
      </c>
      <c r="I55" s="336" t="s">
        <v>576</v>
      </c>
      <c r="J55" s="337"/>
    </row>
    <row r="56" spans="2:10">
      <c r="B56" s="332" t="s">
        <v>577</v>
      </c>
      <c r="C56" s="333" t="s">
        <v>588</v>
      </c>
      <c r="D56" s="333" t="s">
        <v>313</v>
      </c>
      <c r="E56" s="774" t="s">
        <v>579</v>
      </c>
      <c r="F56" s="335">
        <v>1</v>
      </c>
      <c r="G56" s="333" t="s">
        <v>579</v>
      </c>
      <c r="H56" s="333" t="s">
        <v>30</v>
      </c>
      <c r="I56" s="801"/>
      <c r="J56" s="802"/>
    </row>
    <row r="57" spans="2:10">
      <c r="B57" s="332" t="s">
        <v>357</v>
      </c>
      <c r="C57" s="333" t="s">
        <v>588</v>
      </c>
      <c r="D57" s="333" t="s">
        <v>358</v>
      </c>
      <c r="E57" s="774" t="s">
        <v>585</v>
      </c>
      <c r="F57" s="335">
        <v>0.8</v>
      </c>
      <c r="G57" s="779" t="s">
        <v>586</v>
      </c>
      <c r="H57" s="333" t="s">
        <v>30</v>
      </c>
      <c r="I57" s="801"/>
      <c r="J57" s="802"/>
    </row>
    <row r="58" spans="2:10">
      <c r="B58" s="338" t="s">
        <v>359</v>
      </c>
      <c r="C58" s="339" t="s">
        <v>589</v>
      </c>
      <c r="D58" s="333" t="s">
        <v>293</v>
      </c>
      <c r="E58" s="380" t="s">
        <v>360</v>
      </c>
      <c r="F58" s="379">
        <v>1</v>
      </c>
      <c r="G58" s="380" t="str">
        <f>E58</f>
        <v>c400</v>
      </c>
      <c r="H58" s="333" t="s">
        <v>30</v>
      </c>
      <c r="I58" s="342"/>
      <c r="J58" s="343"/>
    </row>
    <row r="59" spans="2:10">
      <c r="B59" s="332" t="s">
        <v>580</v>
      </c>
      <c r="C59" s="333" t="s">
        <v>589</v>
      </c>
      <c r="D59" s="333" t="s">
        <v>581</v>
      </c>
      <c r="E59" s="774" t="s">
        <v>582</v>
      </c>
      <c r="F59" s="379">
        <v>1</v>
      </c>
      <c r="G59" s="774" t="s">
        <v>582</v>
      </c>
      <c r="H59" s="333"/>
      <c r="I59" s="336"/>
      <c r="J59" s="337"/>
    </row>
    <row r="60" spans="2:10">
      <c r="B60" s="775" t="s">
        <v>361</v>
      </c>
      <c r="C60" s="362" t="s">
        <v>590</v>
      </c>
      <c r="D60" s="362" t="s">
        <v>293</v>
      </c>
      <c r="E60" s="776" t="s">
        <v>362</v>
      </c>
      <c r="F60" s="777">
        <v>1</v>
      </c>
      <c r="G60" s="776" t="str">
        <f>E60</f>
        <v>c900</v>
      </c>
      <c r="H60" s="362" t="s">
        <v>30</v>
      </c>
      <c r="J60" s="778"/>
    </row>
    <row r="61" spans="2:10" ht="13.5" thickBot="1">
      <c r="B61" s="344" t="s">
        <v>363</v>
      </c>
      <c r="C61" s="345"/>
      <c r="D61" s="346"/>
      <c r="E61" s="347"/>
      <c r="F61" s="348"/>
      <c r="G61" s="349" t="s">
        <v>364</v>
      </c>
      <c r="H61" s="346"/>
      <c r="I61" s="803"/>
      <c r="J61" s="804"/>
    </row>
    <row r="63" spans="2:10">
      <c r="B63" s="296" t="s">
        <v>26</v>
      </c>
    </row>
    <row r="64" spans="2:10">
      <c r="B64" s="298" t="s">
        <v>365</v>
      </c>
    </row>
    <row r="65" spans="2:2">
      <c r="B65" s="298" t="s">
        <v>574</v>
      </c>
    </row>
    <row r="66" spans="2:2">
      <c r="B66" s="298" t="s">
        <v>366</v>
      </c>
    </row>
    <row r="67" spans="2:2">
      <c r="B67" s="298" t="s">
        <v>367</v>
      </c>
    </row>
    <row r="68" spans="2:2">
      <c r="B68" s="298" t="s">
        <v>368</v>
      </c>
    </row>
  </sheetData>
  <mergeCells count="34">
    <mergeCell ref="I16:J16"/>
    <mergeCell ref="I12:J12"/>
    <mergeCell ref="I13:J13"/>
    <mergeCell ref="I14:J14"/>
    <mergeCell ref="I15:J15"/>
    <mergeCell ref="I37:J37"/>
    <mergeCell ref="I18:J18"/>
    <mergeCell ref="I22:J22"/>
    <mergeCell ref="I23:J23"/>
    <mergeCell ref="I24:J24"/>
    <mergeCell ref="I25:J25"/>
    <mergeCell ref="I26:J26"/>
    <mergeCell ref="I28:J28"/>
    <mergeCell ref="I29:J29"/>
    <mergeCell ref="I32:J32"/>
    <mergeCell ref="I35:J35"/>
    <mergeCell ref="I36:J36"/>
    <mergeCell ref="I21:J21"/>
    <mergeCell ref="I27:J27"/>
    <mergeCell ref="I56:J56"/>
    <mergeCell ref="I57:J57"/>
    <mergeCell ref="I61:J61"/>
    <mergeCell ref="I54:J54"/>
    <mergeCell ref="I38:J38"/>
    <mergeCell ref="I39:J39"/>
    <mergeCell ref="I40:J40"/>
    <mergeCell ref="I41:J41"/>
    <mergeCell ref="I42:J42"/>
    <mergeCell ref="I43:J43"/>
    <mergeCell ref="I47:J47"/>
    <mergeCell ref="I48:J48"/>
    <mergeCell ref="I49:J49"/>
    <mergeCell ref="I50:J50"/>
    <mergeCell ref="I51:J51"/>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6E2-496E-458D-A19D-C9C13F70CDD7}">
  <sheetPr>
    <tabColor rgb="FF6BCABA"/>
  </sheetPr>
  <dimension ref="A1:L77"/>
  <sheetViews>
    <sheetView zoomScaleNormal="100" workbookViewId="0">
      <pane ySplit="15" topLeftCell="A16" activePane="bottomLeft" state="frozen"/>
      <selection activeCell="F52" sqref="F52"/>
      <selection pane="bottomLeft"/>
    </sheetView>
  </sheetViews>
  <sheetFormatPr defaultColWidth="7" defaultRowHeight="14.25"/>
  <cols>
    <col min="1" max="1" width="3.5" style="549" customWidth="1"/>
    <col min="2" max="2" width="28.75" style="549" customWidth="1"/>
    <col min="3" max="3" width="9.5" style="550" customWidth="1"/>
    <col min="4" max="4" width="16.5" style="550" customWidth="1"/>
    <col min="5" max="5" width="9.625" style="550" customWidth="1"/>
    <col min="6" max="6" width="26.75" style="550" customWidth="1"/>
    <col min="7" max="7" width="13.75" style="550" customWidth="1"/>
    <col min="8" max="8" width="15.5" style="550" customWidth="1"/>
    <col min="9" max="9" width="23.375" style="550" bestFit="1" customWidth="1"/>
    <col min="10" max="10" width="18.25" style="550" customWidth="1"/>
    <col min="11" max="11" width="14.625" style="550" customWidth="1"/>
    <col min="12" max="12" width="62.5" style="549" customWidth="1"/>
    <col min="13" max="16384" width="7" style="549"/>
  </cols>
  <sheetData>
    <row r="1" spans="1:12" ht="15.75" thickBot="1">
      <c r="D1" s="551"/>
    </row>
    <row r="2" spans="1:12" ht="15">
      <c r="B2" s="552" t="s">
        <v>434</v>
      </c>
      <c r="C2" s="553"/>
      <c r="D2" s="551"/>
    </row>
    <row r="3" spans="1:12">
      <c r="B3" s="554" t="s">
        <v>564</v>
      </c>
      <c r="C3" s="555"/>
      <c r="D3" s="556"/>
      <c r="E3" s="557"/>
      <c r="F3" s="557"/>
      <c r="G3" s="557"/>
      <c r="H3" s="557"/>
      <c r="I3" s="557"/>
      <c r="J3" s="557"/>
      <c r="K3" s="557"/>
      <c r="L3" s="558"/>
    </row>
    <row r="4" spans="1:12">
      <c r="B4" s="559" t="s">
        <v>435</v>
      </c>
      <c r="C4" s="560" t="s">
        <v>436</v>
      </c>
      <c r="D4" s="556"/>
      <c r="E4" s="557"/>
      <c r="F4" s="557"/>
      <c r="G4" s="557"/>
      <c r="H4" s="557"/>
      <c r="I4" s="557"/>
      <c r="J4" s="557"/>
      <c r="K4" s="557"/>
      <c r="L4" s="558"/>
    </row>
    <row r="5" spans="1:12">
      <c r="B5" s="554" t="s">
        <v>437</v>
      </c>
      <c r="C5" s="783">
        <f>+H28+SUM(H72:H73)</f>
        <v>5537.6</v>
      </c>
      <c r="D5" s="556"/>
      <c r="E5" s="557"/>
      <c r="F5" s="557"/>
      <c r="G5" s="557"/>
      <c r="H5" s="557"/>
      <c r="I5" s="557"/>
      <c r="J5" s="557"/>
      <c r="K5" s="557"/>
      <c r="L5" s="558"/>
    </row>
    <row r="6" spans="1:12">
      <c r="B6" s="554" t="s">
        <v>438</v>
      </c>
      <c r="C6" s="783">
        <f>+H34</f>
        <v>672</v>
      </c>
      <c r="D6" s="556"/>
      <c r="E6" s="557"/>
      <c r="F6" s="557"/>
      <c r="G6" s="557"/>
      <c r="H6" s="557"/>
      <c r="I6" s="557"/>
      <c r="J6" s="557"/>
      <c r="K6" s="557"/>
      <c r="L6" s="558"/>
    </row>
    <row r="7" spans="1:12">
      <c r="B7" s="554" t="s">
        <v>439</v>
      </c>
      <c r="C7" s="783" t="s">
        <v>440</v>
      </c>
      <c r="D7" s="556"/>
      <c r="E7" s="557"/>
      <c r="F7" s="557"/>
      <c r="G7" s="557"/>
      <c r="H7" s="557"/>
      <c r="I7" s="557"/>
      <c r="J7" s="557"/>
      <c r="K7" s="557"/>
      <c r="L7" s="558"/>
    </row>
    <row r="8" spans="1:12">
      <c r="B8" s="561" t="s">
        <v>441</v>
      </c>
      <c r="C8" s="784">
        <f>C6+C5</f>
        <v>6209.6</v>
      </c>
      <c r="D8" s="556"/>
      <c r="E8" s="557"/>
      <c r="F8" s="557"/>
      <c r="G8" s="557"/>
      <c r="H8" s="557"/>
      <c r="I8" s="557"/>
      <c r="J8" s="557"/>
      <c r="K8" s="557"/>
      <c r="L8" s="558"/>
    </row>
    <row r="9" spans="1:12">
      <c r="B9" s="562"/>
      <c r="C9" s="563"/>
      <c r="D9" s="556"/>
      <c r="E9" s="557"/>
      <c r="F9" s="557"/>
      <c r="G9" s="557"/>
      <c r="H9" s="557"/>
      <c r="I9" s="557"/>
      <c r="J9" s="557"/>
      <c r="K9" s="557"/>
      <c r="L9" s="558"/>
    </row>
    <row r="10" spans="1:12">
      <c r="B10" s="564" t="s">
        <v>442</v>
      </c>
      <c r="C10" s="565" t="s">
        <v>436</v>
      </c>
      <c r="D10" s="556"/>
      <c r="E10" s="557"/>
      <c r="F10" s="557"/>
      <c r="G10" s="557"/>
      <c r="H10" s="557"/>
      <c r="I10" s="557"/>
      <c r="J10" s="557"/>
      <c r="K10" s="557"/>
      <c r="L10" s="558"/>
    </row>
    <row r="11" spans="1:12" s="566" customFormat="1">
      <c r="B11" s="567" t="s">
        <v>443</v>
      </c>
      <c r="C11" s="785">
        <f>SUM(H43:H48)</f>
        <v>3226</v>
      </c>
      <c r="D11" s="556"/>
      <c r="E11" s="557"/>
      <c r="F11" s="557"/>
      <c r="G11" s="557"/>
      <c r="H11" s="568"/>
      <c r="I11" s="569"/>
      <c r="J11" s="569"/>
      <c r="K11" s="570"/>
      <c r="L11" s="571"/>
    </row>
    <row r="12" spans="1:12" s="566" customFormat="1">
      <c r="B12" s="567" t="s">
        <v>444</v>
      </c>
      <c r="C12" s="785">
        <f>SUM(H50:H51,H52)</f>
        <v>477.5</v>
      </c>
      <c r="D12" s="556"/>
      <c r="E12" s="557"/>
      <c r="F12" s="557"/>
      <c r="G12" s="557"/>
      <c r="H12" s="568"/>
      <c r="I12" s="569"/>
      <c r="J12" s="569"/>
      <c r="K12" s="570"/>
      <c r="L12" s="571"/>
    </row>
    <row r="13" spans="1:12" s="566" customFormat="1" ht="15" thickBot="1">
      <c r="B13" s="572" t="s">
        <v>445</v>
      </c>
      <c r="C13" s="786">
        <f>SUM(C11:C12)</f>
        <v>3703.5</v>
      </c>
      <c r="D13" s="556"/>
      <c r="E13" s="557"/>
      <c r="F13" s="557"/>
      <c r="G13" s="557"/>
      <c r="H13" s="568"/>
      <c r="I13" s="569"/>
      <c r="J13" s="569"/>
      <c r="K13" s="570"/>
      <c r="L13" s="571"/>
    </row>
    <row r="14" spans="1:12" s="580" customFormat="1" ht="15" thickBot="1">
      <c r="A14" s="566"/>
      <c r="B14" s="573" t="s">
        <v>446</v>
      </c>
      <c r="C14" s="574"/>
      <c r="D14" s="575"/>
      <c r="E14" s="575"/>
      <c r="F14" s="576"/>
      <c r="G14" s="577"/>
      <c r="H14" s="578"/>
      <c r="I14" s="578"/>
      <c r="J14" s="578"/>
      <c r="K14" s="578"/>
      <c r="L14" s="579"/>
    </row>
    <row r="15" spans="1:12" s="566" customFormat="1" ht="27.75" customHeight="1">
      <c r="B15" s="581" t="s">
        <v>447</v>
      </c>
      <c r="C15" s="582" t="s">
        <v>126</v>
      </c>
      <c r="D15" s="582" t="s">
        <v>303</v>
      </c>
      <c r="E15" s="582" t="s">
        <v>448</v>
      </c>
      <c r="F15" s="582" t="s">
        <v>449</v>
      </c>
      <c r="G15" s="582" t="s">
        <v>13</v>
      </c>
      <c r="H15" s="582" t="s">
        <v>593</v>
      </c>
      <c r="I15" s="582" t="s">
        <v>450</v>
      </c>
      <c r="J15" s="582" t="s">
        <v>451</v>
      </c>
      <c r="K15" s="582" t="s">
        <v>452</v>
      </c>
      <c r="L15" s="583" t="s">
        <v>26</v>
      </c>
    </row>
    <row r="16" spans="1:12" s="566" customFormat="1" ht="17.25" customHeight="1">
      <c r="B16" s="584" t="s">
        <v>595</v>
      </c>
      <c r="C16" s="585"/>
      <c r="D16" s="586"/>
      <c r="E16" s="585"/>
      <c r="F16" s="585"/>
      <c r="G16" s="587"/>
      <c r="H16" s="587"/>
      <c r="I16" s="585"/>
      <c r="J16" s="585"/>
      <c r="K16" s="588"/>
      <c r="L16" s="589"/>
    </row>
    <row r="17" spans="2:12" s="566" customFormat="1" ht="21" customHeight="1">
      <c r="B17" s="590" t="s">
        <v>453</v>
      </c>
      <c r="C17" s="591" t="s">
        <v>59</v>
      </c>
      <c r="D17" s="592" t="s">
        <v>454</v>
      </c>
      <c r="E17" s="593">
        <v>1</v>
      </c>
      <c r="F17" s="593"/>
      <c r="G17" s="594">
        <v>732</v>
      </c>
      <c r="H17" s="594">
        <v>732</v>
      </c>
      <c r="I17" s="591" t="s">
        <v>31</v>
      </c>
      <c r="J17" s="591">
        <v>1996</v>
      </c>
      <c r="K17" s="595">
        <v>0.55000000000000004</v>
      </c>
      <c r="L17" s="596"/>
    </row>
    <row r="18" spans="2:12" s="566" customFormat="1" ht="21" customHeight="1">
      <c r="B18" s="590" t="s">
        <v>455</v>
      </c>
      <c r="C18" s="591" t="s">
        <v>59</v>
      </c>
      <c r="D18" s="592" t="s">
        <v>456</v>
      </c>
      <c r="E18" s="593">
        <v>1</v>
      </c>
      <c r="F18" s="593"/>
      <c r="G18" s="594">
        <v>23</v>
      </c>
      <c r="H18" s="594">
        <v>23</v>
      </c>
      <c r="I18" s="591" t="s">
        <v>31</v>
      </c>
      <c r="J18" s="591">
        <v>2000</v>
      </c>
      <c r="K18" s="595">
        <v>0.32</v>
      </c>
      <c r="L18" s="596"/>
    </row>
    <row r="19" spans="2:12" s="566" customFormat="1" ht="18.75" customHeight="1">
      <c r="B19" s="597" t="s">
        <v>415</v>
      </c>
      <c r="C19" s="598" t="s">
        <v>59</v>
      </c>
      <c r="D19" s="599" t="s">
        <v>454</v>
      </c>
      <c r="E19" s="600">
        <v>1</v>
      </c>
      <c r="F19" s="600"/>
      <c r="G19" s="601">
        <v>893</v>
      </c>
      <c r="H19" s="601">
        <v>893</v>
      </c>
      <c r="I19" s="591" t="s">
        <v>31</v>
      </c>
      <c r="J19" s="599">
        <v>2023</v>
      </c>
      <c r="K19" s="602">
        <v>0.63</v>
      </c>
      <c r="L19" s="603" t="s">
        <v>613</v>
      </c>
    </row>
    <row r="20" spans="2:12" s="566" customFormat="1" ht="17.25" customHeight="1">
      <c r="B20" s="590" t="s">
        <v>457</v>
      </c>
      <c r="C20" s="591" t="s">
        <v>59</v>
      </c>
      <c r="D20" s="592" t="s">
        <v>454</v>
      </c>
      <c r="E20" s="593">
        <v>1</v>
      </c>
      <c r="F20" s="593"/>
      <c r="G20" s="594">
        <v>735</v>
      </c>
      <c r="H20" s="594">
        <v>735</v>
      </c>
      <c r="I20" s="591" t="s">
        <v>31</v>
      </c>
      <c r="J20" s="604">
        <v>1995</v>
      </c>
      <c r="K20" s="595">
        <v>0.54</v>
      </c>
      <c r="L20" s="596"/>
    </row>
    <row r="21" spans="2:12" s="566" customFormat="1" ht="17.25" customHeight="1">
      <c r="B21" s="590" t="s">
        <v>458</v>
      </c>
      <c r="C21" s="591" t="s">
        <v>28</v>
      </c>
      <c r="D21" s="592" t="s">
        <v>454</v>
      </c>
      <c r="E21" s="593">
        <v>1</v>
      </c>
      <c r="F21" s="593"/>
      <c r="G21" s="594">
        <v>1180</v>
      </c>
      <c r="H21" s="594">
        <v>1180</v>
      </c>
      <c r="I21" s="591" t="s">
        <v>31</v>
      </c>
      <c r="J21" s="604" t="s">
        <v>459</v>
      </c>
      <c r="K21" s="595">
        <v>0.56000000000000005</v>
      </c>
      <c r="L21" s="596"/>
    </row>
    <row r="22" spans="2:12" s="566" customFormat="1" ht="17.25" customHeight="1">
      <c r="B22" s="590" t="s">
        <v>460</v>
      </c>
      <c r="C22" s="591" t="s">
        <v>59</v>
      </c>
      <c r="D22" s="592" t="s">
        <v>454</v>
      </c>
      <c r="E22" s="593">
        <v>0.5</v>
      </c>
      <c r="F22" s="593" t="s">
        <v>461</v>
      </c>
      <c r="G22" s="594">
        <v>1234</v>
      </c>
      <c r="H22" s="594">
        <v>617</v>
      </c>
      <c r="I22" s="591" t="s">
        <v>31</v>
      </c>
      <c r="J22" s="604">
        <v>2000</v>
      </c>
      <c r="K22" s="595" t="s">
        <v>462</v>
      </c>
      <c r="L22" s="596" t="s">
        <v>463</v>
      </c>
    </row>
    <row r="23" spans="2:12" s="566" customFormat="1" ht="17.25" customHeight="1">
      <c r="B23" s="590" t="s">
        <v>464</v>
      </c>
      <c r="C23" s="591" t="s">
        <v>59</v>
      </c>
      <c r="D23" s="592" t="s">
        <v>454</v>
      </c>
      <c r="E23" s="593">
        <v>0.5</v>
      </c>
      <c r="F23" s="593" t="s">
        <v>465</v>
      </c>
      <c r="G23" s="594">
        <v>920</v>
      </c>
      <c r="H23" s="594">
        <v>460</v>
      </c>
      <c r="I23" s="591" t="s">
        <v>31</v>
      </c>
      <c r="J23" s="604">
        <v>2010</v>
      </c>
      <c r="K23" s="595">
        <v>0.57999999999999996</v>
      </c>
      <c r="L23" s="596" t="s">
        <v>466</v>
      </c>
    </row>
    <row r="24" spans="2:12" s="566" customFormat="1" ht="17.25" customHeight="1">
      <c r="B24" s="590" t="s">
        <v>467</v>
      </c>
      <c r="C24" s="591" t="s">
        <v>59</v>
      </c>
      <c r="D24" s="592" t="s">
        <v>456</v>
      </c>
      <c r="E24" s="593">
        <v>1</v>
      </c>
      <c r="F24" s="593"/>
      <c r="G24" s="594">
        <v>45</v>
      </c>
      <c r="H24" s="594">
        <v>45</v>
      </c>
      <c r="I24" s="591" t="s">
        <v>31</v>
      </c>
      <c r="J24" s="604">
        <v>1999</v>
      </c>
      <c r="K24" s="595">
        <v>0.38</v>
      </c>
      <c r="L24" s="596"/>
    </row>
    <row r="25" spans="2:12" s="566" customFormat="1" ht="17.25" customHeight="1">
      <c r="B25" s="605" t="s">
        <v>468</v>
      </c>
      <c r="C25" s="606" t="s">
        <v>59</v>
      </c>
      <c r="D25" s="599" t="s">
        <v>456</v>
      </c>
      <c r="E25" s="607">
        <v>1</v>
      </c>
      <c r="F25" s="607"/>
      <c r="G25" s="601">
        <v>45</v>
      </c>
      <c r="H25" s="601">
        <v>45</v>
      </c>
      <c r="I25" s="591" t="s">
        <v>31</v>
      </c>
      <c r="J25" s="608">
        <v>1999</v>
      </c>
      <c r="K25" s="602">
        <v>0.38</v>
      </c>
      <c r="L25" s="596"/>
    </row>
    <row r="26" spans="2:12" s="566" customFormat="1" ht="17.25" customHeight="1">
      <c r="B26" s="605" t="s">
        <v>469</v>
      </c>
      <c r="C26" s="606" t="s">
        <v>59</v>
      </c>
      <c r="D26" s="599" t="s">
        <v>470</v>
      </c>
      <c r="E26" s="607">
        <v>0.5</v>
      </c>
      <c r="F26" s="607" t="s">
        <v>355</v>
      </c>
      <c r="G26" s="601">
        <v>1200</v>
      </c>
      <c r="H26" s="601">
        <v>600</v>
      </c>
      <c r="I26" s="591" t="s">
        <v>31</v>
      </c>
      <c r="J26" s="606">
        <v>2000</v>
      </c>
      <c r="K26" s="602">
        <v>0.54</v>
      </c>
      <c r="L26" s="609" t="s">
        <v>614</v>
      </c>
    </row>
    <row r="27" spans="2:12" s="566" customFormat="1" ht="17.25" customHeight="1">
      <c r="B27" s="605" t="s">
        <v>472</v>
      </c>
      <c r="C27" s="606" t="s">
        <v>59</v>
      </c>
      <c r="D27" s="599" t="s">
        <v>454</v>
      </c>
      <c r="E27" s="607">
        <v>0.5</v>
      </c>
      <c r="F27" s="607" t="s">
        <v>355</v>
      </c>
      <c r="G27" s="601">
        <v>140</v>
      </c>
      <c r="H27" s="601">
        <v>70</v>
      </c>
      <c r="I27" s="606" t="s">
        <v>31</v>
      </c>
      <c r="J27" s="606">
        <v>1996</v>
      </c>
      <c r="K27" s="602">
        <v>0.28999999999999998</v>
      </c>
      <c r="L27" s="609" t="s">
        <v>471</v>
      </c>
    </row>
    <row r="28" spans="2:12" s="566" customFormat="1" ht="17.25" customHeight="1" thickBot="1">
      <c r="B28" s="278" t="s">
        <v>596</v>
      </c>
      <c r="C28" s="610"/>
      <c r="D28" s="611"/>
      <c r="E28" s="610"/>
      <c r="F28" s="610"/>
      <c r="G28" s="612">
        <f>SUM(G17:G27)</f>
        <v>7147</v>
      </c>
      <c r="H28" s="612">
        <f>SUM(H17:H27)</f>
        <v>5400</v>
      </c>
      <c r="I28" s="613"/>
      <c r="J28" s="613"/>
      <c r="K28" s="614"/>
      <c r="L28" s="615"/>
    </row>
    <row r="29" spans="2:12" s="566" customFormat="1" ht="17.25" customHeight="1">
      <c r="B29" s="616"/>
      <c r="C29" s="617"/>
      <c r="D29" s="618"/>
      <c r="E29" s="617"/>
      <c r="F29" s="617"/>
      <c r="G29" s="619"/>
      <c r="H29" s="619"/>
      <c r="I29" s="620"/>
      <c r="J29" s="620"/>
      <c r="K29" s="621"/>
      <c r="L29" s="622"/>
    </row>
    <row r="30" spans="2:12" s="566" customFormat="1" ht="17.25" customHeight="1">
      <c r="B30" s="584" t="s">
        <v>473</v>
      </c>
      <c r="C30" s="585"/>
      <c r="D30" s="586"/>
      <c r="E30" s="585"/>
      <c r="F30" s="585"/>
      <c r="G30" s="587"/>
      <c r="H30" s="587"/>
      <c r="I30" s="585"/>
      <c r="J30" s="585"/>
      <c r="K30" s="623"/>
      <c r="L30" s="589"/>
    </row>
    <row r="31" spans="2:12" s="566" customFormat="1" ht="17.25" customHeight="1">
      <c r="B31" s="590" t="s">
        <v>474</v>
      </c>
      <c r="C31" s="591" t="s">
        <v>313</v>
      </c>
      <c r="D31" s="592" t="s">
        <v>454</v>
      </c>
      <c r="E31" s="593">
        <v>1</v>
      </c>
      <c r="F31" s="593"/>
      <c r="G31" s="594">
        <v>464</v>
      </c>
      <c r="H31" s="594">
        <v>464</v>
      </c>
      <c r="I31" s="591" t="s">
        <v>31</v>
      </c>
      <c r="J31" s="591">
        <v>2014</v>
      </c>
      <c r="K31" s="624">
        <v>0.57999999999999996</v>
      </c>
      <c r="L31" s="596"/>
    </row>
    <row r="32" spans="2:12" s="566" customFormat="1" ht="17.25" customHeight="1">
      <c r="B32" s="590" t="s">
        <v>478</v>
      </c>
      <c r="C32" s="591" t="s">
        <v>313</v>
      </c>
      <c r="D32" s="592" t="s">
        <v>456</v>
      </c>
      <c r="E32" s="593">
        <v>1</v>
      </c>
      <c r="F32" s="593"/>
      <c r="G32" s="594">
        <v>104</v>
      </c>
      <c r="H32" s="594">
        <v>104</v>
      </c>
      <c r="I32" s="591" t="s">
        <v>31</v>
      </c>
      <c r="J32" s="591">
        <v>2004</v>
      </c>
      <c r="K32" s="624">
        <v>0.34</v>
      </c>
      <c r="L32" s="596"/>
    </row>
    <row r="33" spans="2:12" s="566" customFormat="1" ht="17.25" customHeight="1">
      <c r="B33" s="590" t="s">
        <v>332</v>
      </c>
      <c r="C33" s="591" t="s">
        <v>313</v>
      </c>
      <c r="D33" s="592" t="s">
        <v>456</v>
      </c>
      <c r="E33" s="593">
        <v>1</v>
      </c>
      <c r="F33" s="593"/>
      <c r="G33" s="594">
        <v>104</v>
      </c>
      <c r="H33" s="594">
        <v>104</v>
      </c>
      <c r="I33" s="591" t="s">
        <v>31</v>
      </c>
      <c r="J33" s="591">
        <v>2003</v>
      </c>
      <c r="K33" s="624">
        <v>0.34</v>
      </c>
      <c r="L33" s="596"/>
    </row>
    <row r="34" spans="2:12" s="566" customFormat="1" ht="17.25" customHeight="1" thickBot="1">
      <c r="B34" s="625" t="s">
        <v>274</v>
      </c>
      <c r="C34" s="626"/>
      <c r="D34" s="627"/>
      <c r="E34" s="626"/>
      <c r="F34" s="626"/>
      <c r="G34" s="628">
        <f>SUM(G31:G33)</f>
        <v>672</v>
      </c>
      <c r="H34" s="628">
        <f>SUM(H31:H33)</f>
        <v>672</v>
      </c>
      <c r="I34" s="626"/>
      <c r="J34" s="626"/>
      <c r="K34" s="629"/>
      <c r="L34" s="630"/>
    </row>
    <row r="35" spans="2:12" s="566" customFormat="1" ht="17.25" customHeight="1" thickBot="1">
      <c r="B35" s="631" t="s">
        <v>479</v>
      </c>
      <c r="C35" s="632"/>
      <c r="D35" s="633"/>
      <c r="E35" s="632"/>
      <c r="F35" s="632"/>
      <c r="G35" s="634"/>
      <c r="H35" s="634">
        <f>H34+H28</f>
        <v>6072</v>
      </c>
      <c r="I35" s="632"/>
      <c r="J35" s="632"/>
      <c r="K35" s="635"/>
      <c r="L35" s="636"/>
    </row>
    <row r="36" spans="2:12" s="566" customFormat="1" ht="17.25" customHeight="1" thickBot="1">
      <c r="B36" s="637"/>
      <c r="C36" s="638"/>
      <c r="D36" s="639"/>
      <c r="E36" s="638"/>
      <c r="F36" s="638"/>
      <c r="G36" s="640"/>
      <c r="H36" s="640"/>
      <c r="I36" s="638"/>
      <c r="J36" s="638"/>
      <c r="K36" s="641"/>
      <c r="L36" s="637"/>
    </row>
    <row r="37" spans="2:12" s="566" customFormat="1" ht="17.25" customHeight="1">
      <c r="B37" s="642" t="s">
        <v>480</v>
      </c>
      <c r="C37" s="643"/>
      <c r="D37" s="644"/>
      <c r="E37" s="643"/>
      <c r="F37" s="643"/>
      <c r="G37" s="645"/>
      <c r="H37" s="645"/>
      <c r="I37" s="643"/>
      <c r="J37" s="643"/>
      <c r="K37" s="646"/>
      <c r="L37" s="647"/>
    </row>
    <row r="38" spans="2:12" s="566" customFormat="1" ht="17.25" customHeight="1">
      <c r="B38" s="590" t="s">
        <v>481</v>
      </c>
      <c r="C38" s="591" t="s">
        <v>59</v>
      </c>
      <c r="D38" s="592" t="s">
        <v>482</v>
      </c>
      <c r="E38" s="593">
        <v>0.67</v>
      </c>
      <c r="F38" s="593" t="s">
        <v>355</v>
      </c>
      <c r="G38" s="594" t="s">
        <v>48</v>
      </c>
      <c r="H38" s="594" t="s">
        <v>48</v>
      </c>
      <c r="I38" s="591" t="s">
        <v>71</v>
      </c>
      <c r="J38" s="591">
        <v>2011</v>
      </c>
      <c r="K38" s="624"/>
      <c r="L38" s="648" t="s">
        <v>483</v>
      </c>
    </row>
    <row r="39" spans="2:12" s="566" customFormat="1" ht="17.25" customHeight="1">
      <c r="B39" s="590" t="s">
        <v>484</v>
      </c>
      <c r="C39" s="591" t="s">
        <v>59</v>
      </c>
      <c r="D39" s="592" t="s">
        <v>482</v>
      </c>
      <c r="E39" s="593">
        <v>1</v>
      </c>
      <c r="F39" s="593"/>
      <c r="G39" s="594" t="s">
        <v>48</v>
      </c>
      <c r="H39" s="594" t="s">
        <v>48</v>
      </c>
      <c r="I39" s="591" t="s">
        <v>71</v>
      </c>
      <c r="J39" s="591">
        <v>1979</v>
      </c>
      <c r="K39" s="624"/>
      <c r="L39" s="648" t="s">
        <v>485</v>
      </c>
    </row>
    <row r="40" spans="2:12" s="566" customFormat="1" ht="17.25" customHeight="1" thickBot="1">
      <c r="B40" s="278" t="s">
        <v>105</v>
      </c>
      <c r="C40" s="610"/>
      <c r="D40" s="611"/>
      <c r="E40" s="610"/>
      <c r="F40" s="610"/>
      <c r="G40" s="612"/>
      <c r="H40" s="612"/>
      <c r="I40" s="613"/>
      <c r="J40" s="613"/>
      <c r="K40" s="614"/>
      <c r="L40" s="615" t="s">
        <v>486</v>
      </c>
    </row>
    <row r="41" spans="2:12" s="566" customFormat="1" ht="15" thickBot="1">
      <c r="B41" s="571"/>
      <c r="C41" s="659"/>
      <c r="D41" s="660"/>
      <c r="E41" s="659"/>
      <c r="F41" s="659"/>
      <c r="G41" s="661"/>
      <c r="H41" s="661"/>
      <c r="I41" s="659"/>
      <c r="J41" s="659"/>
      <c r="K41" s="662"/>
      <c r="L41" s="571"/>
    </row>
    <row r="42" spans="2:12" s="566" customFormat="1" ht="17.25" customHeight="1">
      <c r="B42" s="642" t="s">
        <v>612</v>
      </c>
      <c r="C42" s="663"/>
      <c r="D42" s="644"/>
      <c r="E42" s="643"/>
      <c r="F42" s="643"/>
      <c r="G42" s="645"/>
      <c r="H42" s="664" t="s">
        <v>494</v>
      </c>
      <c r="I42" s="643"/>
      <c r="J42" s="643"/>
      <c r="K42" s="646"/>
      <c r="L42" s="647"/>
    </row>
    <row r="43" spans="2:12" s="566" customFormat="1" ht="17.25" customHeight="1">
      <c r="B43" s="665" t="s">
        <v>495</v>
      </c>
      <c r="C43" s="606" t="s">
        <v>59</v>
      </c>
      <c r="D43" s="592" t="s">
        <v>496</v>
      </c>
      <c r="E43" s="666">
        <v>0.5</v>
      </c>
      <c r="F43" s="607" t="s">
        <v>355</v>
      </c>
      <c r="G43" s="594">
        <v>910</v>
      </c>
      <c r="H43" s="594">
        <f t="shared" ref="H43:H48" si="0">G43*E43</f>
        <v>455</v>
      </c>
      <c r="I43" s="800" t="s">
        <v>610</v>
      </c>
      <c r="J43" s="592" t="s">
        <v>258</v>
      </c>
      <c r="K43" s="592" t="s">
        <v>258</v>
      </c>
      <c r="L43" s="668" t="s">
        <v>497</v>
      </c>
    </row>
    <row r="44" spans="2:12" s="566" customFormat="1" ht="17.25" customHeight="1">
      <c r="B44" s="665" t="s">
        <v>498</v>
      </c>
      <c r="C44" s="591" t="s">
        <v>28</v>
      </c>
      <c r="D44" s="592" t="s">
        <v>496</v>
      </c>
      <c r="E44" s="666">
        <v>0.5</v>
      </c>
      <c r="F44" s="607" t="s">
        <v>355</v>
      </c>
      <c r="G44" s="594">
        <v>910</v>
      </c>
      <c r="H44" s="594">
        <f t="shared" si="0"/>
        <v>455</v>
      </c>
      <c r="I44" s="800" t="s">
        <v>610</v>
      </c>
      <c r="J44" s="592" t="s">
        <v>258</v>
      </c>
      <c r="K44" s="592" t="s">
        <v>258</v>
      </c>
      <c r="L44" s="668" t="s">
        <v>499</v>
      </c>
    </row>
    <row r="45" spans="2:12" s="566" customFormat="1" ht="17.25" customHeight="1">
      <c r="B45" s="665" t="s">
        <v>500</v>
      </c>
      <c r="C45" s="606" t="s">
        <v>59</v>
      </c>
      <c r="D45" s="592" t="s">
        <v>501</v>
      </c>
      <c r="E45" s="666">
        <v>1</v>
      </c>
      <c r="F45" s="607"/>
      <c r="G45" s="594">
        <v>910</v>
      </c>
      <c r="H45" s="594">
        <f t="shared" si="0"/>
        <v>910</v>
      </c>
      <c r="I45" s="800" t="s">
        <v>611</v>
      </c>
      <c r="J45" s="592" t="s">
        <v>258</v>
      </c>
      <c r="K45" s="592" t="s">
        <v>258</v>
      </c>
      <c r="L45" s="668"/>
    </row>
    <row r="46" spans="2:12" s="566" customFormat="1" ht="17.25" customHeight="1">
      <c r="B46" s="665" t="s">
        <v>502</v>
      </c>
      <c r="C46" s="606" t="s">
        <v>59</v>
      </c>
      <c r="D46" s="592" t="s">
        <v>501</v>
      </c>
      <c r="E46" s="666">
        <v>1</v>
      </c>
      <c r="F46" s="607"/>
      <c r="G46" s="594">
        <v>910</v>
      </c>
      <c r="H46" s="594">
        <f t="shared" si="0"/>
        <v>910</v>
      </c>
      <c r="I46" s="800" t="s">
        <v>611</v>
      </c>
      <c r="J46" s="592" t="s">
        <v>258</v>
      </c>
      <c r="K46" s="592" t="s">
        <v>258</v>
      </c>
      <c r="L46" s="668"/>
    </row>
    <row r="47" spans="2:12" s="566" customFormat="1" ht="17.25" customHeight="1">
      <c r="B47" s="665" t="s">
        <v>504</v>
      </c>
      <c r="C47" s="606" t="s">
        <v>59</v>
      </c>
      <c r="D47" s="592" t="s">
        <v>503</v>
      </c>
      <c r="E47" s="666">
        <v>0.5</v>
      </c>
      <c r="F47" s="607" t="s">
        <v>355</v>
      </c>
      <c r="G47" s="669">
        <v>892</v>
      </c>
      <c r="H47" s="594">
        <f t="shared" si="0"/>
        <v>446</v>
      </c>
      <c r="I47" s="800" t="s">
        <v>31</v>
      </c>
      <c r="J47" s="592" t="s">
        <v>258</v>
      </c>
      <c r="K47" s="592" t="s">
        <v>258</v>
      </c>
      <c r="L47" s="668"/>
    </row>
    <row r="48" spans="2:12" s="676" customFormat="1" ht="28.5" customHeight="1">
      <c r="B48" s="670" t="s">
        <v>505</v>
      </c>
      <c r="C48" s="671" t="s">
        <v>59</v>
      </c>
      <c r="D48" s="672" t="s">
        <v>506</v>
      </c>
      <c r="E48" s="673">
        <v>1</v>
      </c>
      <c r="F48" s="673"/>
      <c r="G48" s="674">
        <v>50</v>
      </c>
      <c r="H48" s="674">
        <f t="shared" si="0"/>
        <v>50</v>
      </c>
      <c r="I48" s="800" t="s">
        <v>31</v>
      </c>
      <c r="J48" s="592" t="s">
        <v>258</v>
      </c>
      <c r="K48" s="592" t="s">
        <v>258</v>
      </c>
      <c r="L48" s="675" t="s">
        <v>507</v>
      </c>
    </row>
    <row r="49" spans="1:12" s="566" customFormat="1" ht="17.25" customHeight="1">
      <c r="B49" s="665" t="s">
        <v>508</v>
      </c>
      <c r="C49" s="606" t="s">
        <v>59</v>
      </c>
      <c r="D49" s="592" t="s">
        <v>509</v>
      </c>
      <c r="E49" s="666">
        <v>0.5</v>
      </c>
      <c r="F49" s="607" t="s">
        <v>355</v>
      </c>
      <c r="G49" s="594" t="s">
        <v>48</v>
      </c>
      <c r="H49" s="594" t="s">
        <v>48</v>
      </c>
      <c r="I49" s="800" t="s">
        <v>71</v>
      </c>
      <c r="J49" s="592" t="s">
        <v>258</v>
      </c>
      <c r="K49" s="592" t="s">
        <v>258</v>
      </c>
      <c r="L49" s="668" t="s">
        <v>510</v>
      </c>
    </row>
    <row r="50" spans="1:12" s="566" customFormat="1" ht="17.25" customHeight="1">
      <c r="B50" s="665" t="s">
        <v>598</v>
      </c>
      <c r="C50" s="591" t="s">
        <v>313</v>
      </c>
      <c r="D50" s="592" t="s">
        <v>511</v>
      </c>
      <c r="E50" s="666">
        <v>1</v>
      </c>
      <c r="F50" s="666"/>
      <c r="G50" s="594">
        <v>300</v>
      </c>
      <c r="H50" s="594">
        <v>300</v>
      </c>
      <c r="I50" s="667" t="s">
        <v>31</v>
      </c>
      <c r="J50" s="592" t="s">
        <v>258</v>
      </c>
      <c r="K50" s="592" t="s">
        <v>258</v>
      </c>
      <c r="L50" s="668" t="s">
        <v>597</v>
      </c>
    </row>
    <row r="51" spans="1:12" s="566" customFormat="1" ht="17.25" customHeight="1">
      <c r="B51" s="665" t="s">
        <v>512</v>
      </c>
      <c r="C51" s="591" t="s">
        <v>313</v>
      </c>
      <c r="D51" s="592" t="s">
        <v>511</v>
      </c>
      <c r="E51" s="666">
        <v>1</v>
      </c>
      <c r="F51" s="666"/>
      <c r="G51" s="594">
        <v>157</v>
      </c>
      <c r="H51" s="594">
        <v>150</v>
      </c>
      <c r="I51" s="667" t="s">
        <v>31</v>
      </c>
      <c r="J51" s="592" t="s">
        <v>258</v>
      </c>
      <c r="K51" s="592" t="s">
        <v>258</v>
      </c>
      <c r="L51" s="668" t="s">
        <v>597</v>
      </c>
    </row>
    <row r="52" spans="1:12" s="566" customFormat="1" ht="25.5">
      <c r="B52" s="665" t="s">
        <v>513</v>
      </c>
      <c r="C52" s="667" t="s">
        <v>59</v>
      </c>
      <c r="D52" s="592" t="s">
        <v>514</v>
      </c>
      <c r="E52" s="666">
        <v>0.5</v>
      </c>
      <c r="F52" s="666" t="s">
        <v>515</v>
      </c>
      <c r="G52" s="594">
        <v>55</v>
      </c>
      <c r="H52" s="594">
        <f>+G52*E52</f>
        <v>27.5</v>
      </c>
      <c r="I52" s="667" t="s">
        <v>31</v>
      </c>
      <c r="J52" s="592" t="s">
        <v>258</v>
      </c>
      <c r="K52" s="592" t="s">
        <v>258</v>
      </c>
      <c r="L52" s="782" t="s">
        <v>607</v>
      </c>
    </row>
    <row r="53" spans="1:12" s="566" customFormat="1" ht="21" customHeight="1" thickBot="1">
      <c r="B53" s="278" t="s">
        <v>105</v>
      </c>
      <c r="C53" s="610"/>
      <c r="D53" s="611"/>
      <c r="E53" s="610"/>
      <c r="F53" s="610"/>
      <c r="G53" s="612"/>
      <c r="H53" s="612">
        <f>SUM(H43:H52)</f>
        <v>3703.5</v>
      </c>
      <c r="I53" s="610"/>
      <c r="J53" s="610"/>
      <c r="K53" s="677"/>
      <c r="L53" s="678"/>
    </row>
    <row r="54" spans="1:12" s="566" customFormat="1" ht="22.5" customHeight="1" thickBot="1">
      <c r="B54" s="637"/>
      <c r="C54" s="659"/>
      <c r="D54" s="679"/>
      <c r="E54" s="680"/>
      <c r="F54" s="680"/>
      <c r="G54" s="661"/>
      <c r="H54" s="661"/>
      <c r="I54" s="659"/>
      <c r="J54" s="679"/>
      <c r="K54" s="662"/>
      <c r="L54" s="571"/>
    </row>
    <row r="55" spans="1:12" s="566" customFormat="1" ht="17.25" customHeight="1">
      <c r="B55" s="681" t="s">
        <v>594</v>
      </c>
      <c r="C55" s="682"/>
      <c r="D55" s="683"/>
      <c r="E55" s="682"/>
      <c r="F55" s="682"/>
      <c r="G55" s="684"/>
      <c r="H55" s="684"/>
      <c r="I55" s="682"/>
      <c r="J55" s="682"/>
      <c r="K55" s="685"/>
      <c r="L55" s="686"/>
    </row>
    <row r="56" spans="1:12" s="566" customFormat="1" ht="17.25" customHeight="1">
      <c r="B56" s="590" t="s">
        <v>475</v>
      </c>
      <c r="C56" s="591" t="s">
        <v>313</v>
      </c>
      <c r="D56" s="592" t="s">
        <v>476</v>
      </c>
      <c r="E56" s="593">
        <v>1</v>
      </c>
      <c r="F56" s="593"/>
      <c r="G56" s="594">
        <v>620</v>
      </c>
      <c r="H56" s="594">
        <v>620</v>
      </c>
      <c r="I56" s="591" t="s">
        <v>31</v>
      </c>
      <c r="J56" s="591" t="s">
        <v>477</v>
      </c>
      <c r="K56" s="591" t="s">
        <v>30</v>
      </c>
      <c r="L56" s="668" t="s">
        <v>609</v>
      </c>
    </row>
    <row r="57" spans="1:12" s="566" customFormat="1">
      <c r="B57" s="590" t="s">
        <v>516</v>
      </c>
      <c r="C57" s="591" t="s">
        <v>59</v>
      </c>
      <c r="D57" s="592" t="s">
        <v>514</v>
      </c>
      <c r="E57" s="593">
        <v>0.5</v>
      </c>
      <c r="F57" s="593" t="s">
        <v>517</v>
      </c>
      <c r="G57" s="594">
        <v>69</v>
      </c>
      <c r="H57" s="594">
        <v>34</v>
      </c>
      <c r="I57" s="591" t="s">
        <v>31</v>
      </c>
      <c r="J57" s="591">
        <v>2015</v>
      </c>
      <c r="K57" s="591" t="s">
        <v>30</v>
      </c>
      <c r="L57" s="668" t="s">
        <v>518</v>
      </c>
    </row>
    <row r="58" spans="1:12" s="566" customFormat="1" ht="21" customHeight="1">
      <c r="B58" s="665" t="s">
        <v>519</v>
      </c>
      <c r="C58" s="667" t="s">
        <v>59</v>
      </c>
      <c r="D58" s="592" t="s">
        <v>514</v>
      </c>
      <c r="E58" s="666">
        <v>0.5</v>
      </c>
      <c r="F58" s="666" t="s">
        <v>517</v>
      </c>
      <c r="G58" s="594">
        <v>69</v>
      </c>
      <c r="H58" s="594">
        <v>34</v>
      </c>
      <c r="I58" s="667" t="s">
        <v>31</v>
      </c>
      <c r="J58" s="667">
        <v>2019</v>
      </c>
      <c r="K58" s="667" t="s">
        <v>30</v>
      </c>
      <c r="L58" s="668" t="s">
        <v>518</v>
      </c>
    </row>
    <row r="59" spans="1:12" s="566" customFormat="1" ht="22.5" customHeight="1">
      <c r="B59" s="597" t="s">
        <v>520</v>
      </c>
      <c r="C59" s="598" t="s">
        <v>59</v>
      </c>
      <c r="D59" s="599" t="s">
        <v>514</v>
      </c>
      <c r="E59" s="600">
        <v>0.5</v>
      </c>
      <c r="F59" s="600" t="s">
        <v>517</v>
      </c>
      <c r="G59" s="601">
        <v>44</v>
      </c>
      <c r="H59" s="601">
        <f>+G59*E59</f>
        <v>22</v>
      </c>
      <c r="I59" s="598" t="s">
        <v>71</v>
      </c>
      <c r="J59" s="599" t="s">
        <v>258</v>
      </c>
      <c r="K59" s="781"/>
      <c r="L59" s="603" t="s">
        <v>521</v>
      </c>
    </row>
    <row r="60" spans="1:12" s="566" customFormat="1" ht="22.5" customHeight="1">
      <c r="B60" s="605" t="s">
        <v>487</v>
      </c>
      <c r="C60" s="606" t="s">
        <v>59</v>
      </c>
      <c r="D60" s="599" t="s">
        <v>488</v>
      </c>
      <c r="E60" s="607">
        <v>1</v>
      </c>
      <c r="F60" s="606"/>
      <c r="G60" s="649" t="s">
        <v>489</v>
      </c>
      <c r="H60" s="649">
        <v>0</v>
      </c>
      <c r="I60" s="599" t="s">
        <v>71</v>
      </c>
      <c r="J60" s="599" t="s">
        <v>490</v>
      </c>
      <c r="K60" s="650" t="s">
        <v>30</v>
      </c>
      <c r="L60" s="651" t="s">
        <v>491</v>
      </c>
    </row>
    <row r="61" spans="1:12" s="566" customFormat="1" ht="22.5" customHeight="1" thickBot="1">
      <c r="B61" s="652" t="s">
        <v>492</v>
      </c>
      <c r="C61" s="653" t="s">
        <v>59</v>
      </c>
      <c r="D61" s="654" t="s">
        <v>488</v>
      </c>
      <c r="E61" s="655">
        <v>1</v>
      </c>
      <c r="F61" s="655"/>
      <c r="G61" s="656" t="s">
        <v>489</v>
      </c>
      <c r="H61" s="656">
        <v>0</v>
      </c>
      <c r="I61" s="654" t="s">
        <v>71</v>
      </c>
      <c r="J61" s="654" t="s">
        <v>493</v>
      </c>
      <c r="K61" s="657" t="s">
        <v>30</v>
      </c>
      <c r="L61" s="658" t="s">
        <v>491</v>
      </c>
    </row>
    <row r="62" spans="1:12" s="566" customFormat="1">
      <c r="B62" s="571"/>
      <c r="C62" s="659"/>
      <c r="D62" s="660"/>
      <c r="E62" s="659"/>
      <c r="F62" s="659"/>
      <c r="G62" s="661"/>
      <c r="H62" s="661"/>
      <c r="I62" s="659"/>
      <c r="J62" s="659"/>
      <c r="K62" s="662"/>
      <c r="L62" s="571"/>
    </row>
    <row r="63" spans="1:12" s="566" customFormat="1">
      <c r="A63" s="689"/>
      <c r="B63" s="690" t="s">
        <v>26</v>
      </c>
      <c r="C63" s="691"/>
      <c r="D63" s="691"/>
      <c r="E63" s="659"/>
      <c r="F63" s="659"/>
      <c r="G63" s="687"/>
      <c r="H63" s="687"/>
      <c r="I63" s="659"/>
      <c r="J63" s="659"/>
      <c r="K63" s="688"/>
      <c r="L63" s="571"/>
    </row>
    <row r="64" spans="1:12" s="566" customFormat="1">
      <c r="A64" s="689">
        <v>1</v>
      </c>
      <c r="B64" s="692" t="s">
        <v>115</v>
      </c>
      <c r="C64" s="693"/>
      <c r="D64" s="693"/>
      <c r="E64" s="659"/>
      <c r="F64" s="659"/>
      <c r="G64" s="687"/>
      <c r="H64" s="687"/>
      <c r="I64" s="659"/>
      <c r="J64" s="659"/>
      <c r="K64" s="688"/>
      <c r="L64" s="571"/>
    </row>
    <row r="65" spans="1:12" s="566" customFormat="1">
      <c r="A65" s="689">
        <v>2</v>
      </c>
      <c r="B65" s="692" t="s">
        <v>608</v>
      </c>
      <c r="C65" s="693"/>
      <c r="D65" s="693"/>
      <c r="E65" s="659"/>
      <c r="F65" s="659"/>
      <c r="G65" s="687"/>
      <c r="H65" s="687"/>
      <c r="I65" s="659"/>
      <c r="J65" s="659"/>
      <c r="K65" s="688"/>
      <c r="L65" s="571"/>
    </row>
    <row r="66" spans="1:12" s="566" customFormat="1">
      <c r="A66" s="689">
        <v>3</v>
      </c>
      <c r="B66" s="694" t="s">
        <v>616</v>
      </c>
      <c r="C66" s="693"/>
      <c r="D66" s="693"/>
      <c r="E66" s="659"/>
      <c r="F66" s="659"/>
      <c r="G66" s="687"/>
      <c r="H66" s="687"/>
      <c r="I66" s="659"/>
      <c r="J66" s="659"/>
      <c r="K66" s="688"/>
      <c r="L66" s="571"/>
    </row>
    <row r="67" spans="1:12" s="566" customFormat="1">
      <c r="A67" s="689">
        <v>4</v>
      </c>
      <c r="B67" s="692" t="s">
        <v>522</v>
      </c>
      <c r="C67" s="693"/>
      <c r="D67" s="693"/>
      <c r="E67" s="659"/>
      <c r="F67" s="659"/>
      <c r="G67" s="687"/>
      <c r="H67" s="687"/>
      <c r="I67" s="659"/>
      <c r="J67" s="659"/>
      <c r="K67" s="688"/>
      <c r="L67" s="571"/>
    </row>
    <row r="68" spans="1:12" s="566" customFormat="1">
      <c r="A68" s="689">
        <v>6</v>
      </c>
      <c r="B68" s="692" t="s">
        <v>615</v>
      </c>
      <c r="C68" s="693"/>
      <c r="D68" s="693"/>
      <c r="E68" s="659"/>
      <c r="F68" s="659"/>
      <c r="G68" s="687"/>
      <c r="H68" s="687"/>
      <c r="I68" s="659"/>
      <c r="J68" s="659"/>
      <c r="K68" s="688"/>
      <c r="L68" s="571"/>
    </row>
    <row r="69" spans="1:12" s="566" customFormat="1">
      <c r="A69" s="689">
        <v>5</v>
      </c>
      <c r="B69" s="692" t="s">
        <v>523</v>
      </c>
      <c r="C69" s="693"/>
      <c r="D69" s="693"/>
      <c r="E69" s="659"/>
      <c r="F69" s="659"/>
      <c r="G69" s="687"/>
      <c r="H69" s="687"/>
      <c r="I69" s="659"/>
      <c r="J69" s="659"/>
      <c r="K69" s="688"/>
      <c r="L69" s="571"/>
    </row>
    <row r="70" spans="1:12" s="566" customFormat="1" ht="15" thickBot="1">
      <c r="A70" s="689"/>
      <c r="B70" s="695"/>
      <c r="C70" s="693"/>
      <c r="D70" s="693"/>
      <c r="E70" s="659"/>
      <c r="F70" s="659"/>
      <c r="G70" s="687"/>
      <c r="H70" s="687"/>
      <c r="I70" s="659"/>
      <c r="J70" s="659"/>
      <c r="K70" s="688"/>
      <c r="L70" s="571"/>
    </row>
    <row r="71" spans="1:12" s="566" customFormat="1" ht="33" customHeight="1">
      <c r="B71" s="696" t="s">
        <v>524</v>
      </c>
      <c r="C71" s="697" t="s">
        <v>126</v>
      </c>
      <c r="D71" s="697" t="s">
        <v>303</v>
      </c>
      <c r="E71" s="697" t="s">
        <v>525</v>
      </c>
      <c r="F71" s="697"/>
      <c r="G71" s="697" t="s">
        <v>526</v>
      </c>
      <c r="H71" s="697" t="s">
        <v>593</v>
      </c>
      <c r="I71" s="698" t="s">
        <v>450</v>
      </c>
      <c r="J71" s="659"/>
      <c r="K71" s="688"/>
      <c r="L71" s="571"/>
    </row>
    <row r="72" spans="1:12" s="566" customFormat="1" ht="17.25" customHeight="1">
      <c r="B72" s="590" t="s">
        <v>527</v>
      </c>
      <c r="C72" s="591" t="s">
        <v>28</v>
      </c>
      <c r="D72" s="592" t="s">
        <v>456</v>
      </c>
      <c r="E72" s="593">
        <v>1</v>
      </c>
      <c r="F72" s="593"/>
      <c r="G72" s="594">
        <v>67</v>
      </c>
      <c r="H72" s="594">
        <v>67</v>
      </c>
      <c r="I72" s="699" t="s">
        <v>31</v>
      </c>
      <c r="J72" s="659"/>
      <c r="K72" s="688"/>
      <c r="L72" s="571"/>
    </row>
    <row r="73" spans="1:12" s="566" customFormat="1" ht="17.25" customHeight="1" thickBot="1">
      <c r="B73" s="700" t="s">
        <v>528</v>
      </c>
      <c r="C73" s="701" t="s">
        <v>28</v>
      </c>
      <c r="D73" s="702" t="s">
        <v>528</v>
      </c>
      <c r="E73" s="703">
        <v>1</v>
      </c>
      <c r="F73" s="703"/>
      <c r="G73" s="704">
        <v>70.599999999999994</v>
      </c>
      <c r="H73" s="704">
        <v>70.599999999999994</v>
      </c>
      <c r="I73" s="705" t="s">
        <v>31</v>
      </c>
      <c r="J73" s="659"/>
      <c r="K73" s="688"/>
      <c r="L73" s="571"/>
    </row>
    <row r="74" spans="1:12">
      <c r="B74" s="558"/>
      <c r="C74" s="557"/>
      <c r="D74" s="557"/>
      <c r="E74" s="557"/>
      <c r="F74" s="557"/>
      <c r="G74" s="557"/>
      <c r="H74" s="557"/>
      <c r="I74" s="557"/>
      <c r="J74" s="557"/>
      <c r="K74" s="557"/>
      <c r="L74" s="558"/>
    </row>
    <row r="75" spans="1:12">
      <c r="B75" s="558"/>
      <c r="C75" s="557"/>
      <c r="D75" s="557"/>
      <c r="E75" s="557"/>
      <c r="F75" s="557"/>
      <c r="G75" s="557"/>
      <c r="H75" s="557"/>
      <c r="I75" s="557"/>
      <c r="J75" s="557"/>
      <c r="K75" s="557"/>
      <c r="L75" s="558"/>
    </row>
    <row r="76" spans="1:12">
      <c r="B76" s="558"/>
      <c r="C76" s="557"/>
      <c r="D76" s="557"/>
      <c r="E76" s="557"/>
      <c r="F76" s="557"/>
      <c r="G76" s="557"/>
      <c r="H76" s="557"/>
      <c r="I76" s="557"/>
      <c r="J76" s="557"/>
      <c r="K76" s="557"/>
      <c r="L76" s="558"/>
    </row>
    <row r="77" spans="1:12">
      <c r="B77" s="558"/>
      <c r="C77" s="557"/>
      <c r="D77" s="557"/>
      <c r="E77" s="557"/>
      <c r="F77" s="557"/>
      <c r="G77" s="557"/>
      <c r="H77" s="557"/>
      <c r="I77" s="557"/>
      <c r="J77" s="557"/>
      <c r="K77" s="557"/>
      <c r="L77" s="55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5BCD-9162-45AC-BF3A-0D1AC34FF104}">
  <sheetPr>
    <tabColor rgb="FF6BCABA"/>
  </sheetPr>
  <dimension ref="A1:AV1834"/>
  <sheetViews>
    <sheetView zoomScaleNormal="100" workbookViewId="0">
      <pane ySplit="2" topLeftCell="A3" activePane="bottomLeft" state="frozen"/>
      <selection activeCell="D25" sqref="D25"/>
      <selection pane="bottomLeft"/>
    </sheetView>
  </sheetViews>
  <sheetFormatPr defaultColWidth="7" defaultRowHeight="14.25"/>
  <cols>
    <col min="1" max="1" width="2.5" style="706" customWidth="1"/>
    <col min="2" max="2" width="25.625" style="706" customWidth="1"/>
    <col min="3" max="3" width="69.375" style="706" customWidth="1"/>
    <col min="4" max="4" width="15.875" style="706" customWidth="1"/>
    <col min="5" max="9" width="16" style="707" customWidth="1"/>
    <col min="10" max="16384" width="7" style="706"/>
  </cols>
  <sheetData>
    <row r="1" spans="2:12" ht="15" thickBot="1"/>
    <row r="2" spans="2:12" s="549" customFormat="1" ht="25.5">
      <c r="B2" s="824" t="s">
        <v>529</v>
      </c>
      <c r="C2" s="825"/>
      <c r="D2" s="215" t="s">
        <v>229</v>
      </c>
      <c r="E2" s="215" t="s">
        <v>230</v>
      </c>
      <c r="F2" s="215" t="s">
        <v>231</v>
      </c>
      <c r="G2" s="215" t="s">
        <v>232</v>
      </c>
      <c r="H2" s="215" t="s">
        <v>233</v>
      </c>
      <c r="I2" s="216" t="s">
        <v>234</v>
      </c>
      <c r="J2" s="550"/>
      <c r="K2" s="550"/>
    </row>
    <row r="3" spans="2:12" s="549" customFormat="1">
      <c r="B3" s="217" t="s">
        <v>435</v>
      </c>
      <c r="C3" s="218"/>
      <c r="D3" s="708" t="s">
        <v>236</v>
      </c>
      <c r="E3" s="219" t="s">
        <v>236</v>
      </c>
      <c r="F3" s="219" t="s">
        <v>236</v>
      </c>
      <c r="G3" s="219" t="s">
        <v>236</v>
      </c>
      <c r="H3" s="219" t="s">
        <v>236</v>
      </c>
      <c r="I3" s="220" t="s">
        <v>236</v>
      </c>
      <c r="J3" s="557"/>
      <c r="K3" s="557"/>
      <c r="L3" s="558"/>
    </row>
    <row r="4" spans="2:12" s="549" customFormat="1">
      <c r="B4" s="222" t="s">
        <v>437</v>
      </c>
      <c r="C4" s="223"/>
      <c r="D4" s="709">
        <f t="shared" ref="D4:I4" si="0">D22+SUM(D41:D42)</f>
        <v>16781</v>
      </c>
      <c r="E4" s="709">
        <f t="shared" si="0"/>
        <v>11302.769</v>
      </c>
      <c r="F4" s="709">
        <f t="shared" si="0"/>
        <v>15324.3</v>
      </c>
      <c r="G4" s="709">
        <f t="shared" si="0"/>
        <v>12948.4</v>
      </c>
      <c r="H4" s="709">
        <f t="shared" si="0"/>
        <v>18323.259148401961</v>
      </c>
      <c r="I4" s="710">
        <f t="shared" si="0"/>
        <v>19151.000000000004</v>
      </c>
      <c r="J4" s="557"/>
      <c r="K4" s="557"/>
      <c r="L4" s="558"/>
    </row>
    <row r="5" spans="2:12" s="549" customFormat="1">
      <c r="B5" s="222" t="s">
        <v>438</v>
      </c>
      <c r="C5" s="223"/>
      <c r="D5" s="709">
        <f>D28</f>
        <v>1532</v>
      </c>
      <c r="E5" s="709">
        <f t="shared" ref="E5:G5" si="1">E28</f>
        <v>2962.4</v>
      </c>
      <c r="F5" s="709">
        <f t="shared" si="1"/>
        <v>2433.1000000000004</v>
      </c>
      <c r="G5" s="709">
        <f t="shared" si="1"/>
        <v>2436.3000000000002</v>
      </c>
      <c r="H5" s="709">
        <f>H28</f>
        <v>1860.98</v>
      </c>
      <c r="I5" s="710">
        <f>I28</f>
        <v>2739.1449676999996</v>
      </c>
      <c r="J5" s="557"/>
      <c r="K5" s="557"/>
      <c r="L5" s="558"/>
    </row>
    <row r="6" spans="2:12" s="549" customFormat="1">
      <c r="B6" s="222" t="s">
        <v>530</v>
      </c>
      <c r="C6" s="223"/>
      <c r="D6" s="709" t="str">
        <f>D31</f>
        <v>na</v>
      </c>
      <c r="E6" s="709" t="str">
        <f t="shared" ref="E6:H6" si="2">E31</f>
        <v>na</v>
      </c>
      <c r="F6" s="709">
        <f t="shared" si="2"/>
        <v>251.2</v>
      </c>
      <c r="G6" s="709">
        <f t="shared" si="2"/>
        <v>395.46700000000004</v>
      </c>
      <c r="H6" s="709">
        <f t="shared" si="2"/>
        <v>293.7</v>
      </c>
      <c r="I6" s="710">
        <f>I31</f>
        <v>289</v>
      </c>
      <c r="J6" s="557"/>
      <c r="K6" s="557"/>
      <c r="L6" s="558"/>
    </row>
    <row r="7" spans="2:12" s="549" customFormat="1">
      <c r="B7" s="222" t="s">
        <v>439</v>
      </c>
      <c r="C7" s="223"/>
      <c r="D7" s="709" t="str">
        <f>D34</f>
        <v>na</v>
      </c>
      <c r="E7" s="709" t="str">
        <f t="shared" ref="E7:H7" si="3">E34</f>
        <v>na</v>
      </c>
      <c r="F7" s="709" t="str">
        <f t="shared" si="3"/>
        <v>na</v>
      </c>
      <c r="G7" s="709">
        <f t="shared" si="3"/>
        <v>1945.6</v>
      </c>
      <c r="H7" s="709">
        <f t="shared" si="3"/>
        <v>579.20000000000005</v>
      </c>
      <c r="I7" s="710">
        <f>I34</f>
        <v>1461.9</v>
      </c>
      <c r="J7" s="557"/>
      <c r="K7" s="557"/>
      <c r="L7" s="558"/>
    </row>
    <row r="8" spans="2:12" s="549" customFormat="1" ht="15" thickBot="1">
      <c r="B8" s="233" t="s">
        <v>441</v>
      </c>
      <c r="C8" s="234"/>
      <c r="D8" s="711">
        <f>SUM(D4:D7)</f>
        <v>18313</v>
      </c>
      <c r="E8" s="711">
        <f t="shared" ref="E8:H8" si="4">SUM(E4:E7)</f>
        <v>14265.169</v>
      </c>
      <c r="F8" s="711">
        <f t="shared" si="4"/>
        <v>18008.600000000002</v>
      </c>
      <c r="G8" s="711">
        <f t="shared" si="4"/>
        <v>17725.767</v>
      </c>
      <c r="H8" s="711">
        <f t="shared" si="4"/>
        <v>21057.139148401962</v>
      </c>
      <c r="I8" s="712">
        <f>SUM(I4:I7)</f>
        <v>23641.044967700003</v>
      </c>
      <c r="J8" s="557"/>
      <c r="K8" s="557"/>
      <c r="L8" s="558"/>
    </row>
    <row r="9" spans="2:12" ht="15" thickBot="1">
      <c r="B9" s="713"/>
      <c r="C9" s="713"/>
      <c r="D9" s="713"/>
      <c r="E9" s="714"/>
      <c r="F9" s="714"/>
      <c r="G9" s="714"/>
      <c r="H9" s="714"/>
      <c r="I9" s="714"/>
    </row>
    <row r="10" spans="2:12" s="571" customFormat="1" ht="13.5" thickBot="1">
      <c r="B10" s="715" t="s">
        <v>529</v>
      </c>
      <c r="C10" s="716"/>
      <c r="D10" s="717" t="s">
        <v>236</v>
      </c>
      <c r="E10" s="717" t="s">
        <v>236</v>
      </c>
      <c r="F10" s="717" t="s">
        <v>236</v>
      </c>
      <c r="G10" s="717" t="s">
        <v>236</v>
      </c>
      <c r="H10" s="717" t="s">
        <v>236</v>
      </c>
      <c r="I10" s="718" t="s">
        <v>236</v>
      </c>
    </row>
    <row r="11" spans="2:12">
      <c r="B11" s="719" t="s">
        <v>531</v>
      </c>
      <c r="C11" s="720"/>
      <c r="D11" s="721"/>
      <c r="E11" s="721"/>
      <c r="F11" s="721"/>
      <c r="G11" s="721"/>
      <c r="H11" s="721"/>
      <c r="I11" s="721"/>
    </row>
    <row r="12" spans="2:12">
      <c r="B12" s="722" t="s">
        <v>58</v>
      </c>
      <c r="C12" s="723">
        <v>1</v>
      </c>
      <c r="D12" s="724">
        <v>2109</v>
      </c>
      <c r="E12" s="724">
        <v>907.4</v>
      </c>
      <c r="F12" s="724">
        <v>1863.4</v>
      </c>
      <c r="G12" s="724">
        <v>1725.3</v>
      </c>
      <c r="H12" s="724">
        <v>2567.51348298212</v>
      </c>
      <c r="I12" s="724">
        <v>2437</v>
      </c>
    </row>
    <row r="13" spans="2:12">
      <c r="B13" s="722" t="s">
        <v>415</v>
      </c>
      <c r="C13" s="723" t="s">
        <v>532</v>
      </c>
      <c r="D13" s="724">
        <v>0</v>
      </c>
      <c r="E13" s="724"/>
      <c r="F13" s="724"/>
      <c r="G13" s="724"/>
      <c r="H13" s="724"/>
      <c r="I13" s="724"/>
    </row>
    <row r="14" spans="2:12">
      <c r="B14" s="722" t="s">
        <v>457</v>
      </c>
      <c r="C14" s="723">
        <v>1</v>
      </c>
      <c r="D14" s="724">
        <v>1640</v>
      </c>
      <c r="E14" s="725">
        <v>590.1</v>
      </c>
      <c r="F14" s="725">
        <v>2219.3000000000002</v>
      </c>
      <c r="G14" s="725">
        <v>1306.5</v>
      </c>
      <c r="H14" s="725">
        <v>1671.0721115465201</v>
      </c>
      <c r="I14" s="725">
        <v>2204.8000000000002</v>
      </c>
    </row>
    <row r="15" spans="2:12">
      <c r="B15" s="722" t="s">
        <v>458</v>
      </c>
      <c r="C15" s="723">
        <v>1</v>
      </c>
      <c r="D15" s="724">
        <v>3435</v>
      </c>
      <c r="E15" s="725">
        <v>2140</v>
      </c>
      <c r="F15" s="725">
        <v>3363.1</v>
      </c>
      <c r="G15" s="725">
        <v>3821.6</v>
      </c>
      <c r="H15" s="725">
        <v>4739.6932932609898</v>
      </c>
      <c r="I15" s="725">
        <v>3369.8</v>
      </c>
    </row>
    <row r="16" spans="2:12">
      <c r="B16" s="722" t="s">
        <v>460</v>
      </c>
      <c r="C16" s="726" t="s">
        <v>533</v>
      </c>
      <c r="D16" s="724">
        <v>2388</v>
      </c>
      <c r="E16" s="725">
        <v>2071.4</v>
      </c>
      <c r="F16" s="725">
        <v>2896.5</v>
      </c>
      <c r="G16" s="725">
        <v>2322</v>
      </c>
      <c r="H16" s="725">
        <v>3402.8852461238498</v>
      </c>
      <c r="I16" s="725">
        <v>5601.3</v>
      </c>
    </row>
    <row r="17" spans="2:9">
      <c r="B17" s="722" t="s">
        <v>464</v>
      </c>
      <c r="C17" s="723" t="s">
        <v>534</v>
      </c>
      <c r="D17" s="724">
        <v>5451</v>
      </c>
      <c r="E17" s="725">
        <v>5425.8</v>
      </c>
      <c r="F17" s="725">
        <v>4786.2</v>
      </c>
      <c r="G17" s="725">
        <v>3623.6</v>
      </c>
      <c r="H17" s="725">
        <v>5754.7950144884799</v>
      </c>
      <c r="I17" s="725">
        <v>5213.3999999999996</v>
      </c>
    </row>
    <row r="18" spans="2:9">
      <c r="B18" s="722" t="s">
        <v>535</v>
      </c>
      <c r="C18" s="723" t="s">
        <v>536</v>
      </c>
      <c r="D18" s="725">
        <v>1649</v>
      </c>
      <c r="E18" s="725"/>
      <c r="F18" s="725"/>
      <c r="G18" s="725"/>
      <c r="H18" s="725"/>
      <c r="I18" s="725"/>
    </row>
    <row r="19" spans="2:9">
      <c r="B19" s="722" t="s">
        <v>472</v>
      </c>
      <c r="C19" s="723" t="s">
        <v>536</v>
      </c>
      <c r="D19" s="725">
        <v>2</v>
      </c>
      <c r="E19" s="725"/>
      <c r="F19" s="725"/>
      <c r="G19" s="725"/>
      <c r="H19" s="725"/>
      <c r="I19" s="725"/>
    </row>
    <row r="20" spans="2:9">
      <c r="B20" s="722" t="s">
        <v>537</v>
      </c>
      <c r="C20" s="723">
        <v>1</v>
      </c>
      <c r="D20" s="725">
        <v>26</v>
      </c>
      <c r="E20" s="725">
        <v>19.600000000000001</v>
      </c>
      <c r="F20" s="725">
        <v>37.4</v>
      </c>
      <c r="G20" s="725">
        <v>28.6</v>
      </c>
      <c r="H20" s="725">
        <v>25.6</v>
      </c>
      <c r="I20" s="725">
        <v>21</v>
      </c>
    </row>
    <row r="21" spans="2:9">
      <c r="B21" s="727" t="s">
        <v>538</v>
      </c>
      <c r="C21" s="723" t="s">
        <v>539</v>
      </c>
      <c r="D21" s="725" t="s">
        <v>258</v>
      </c>
      <c r="E21" s="725" t="s">
        <v>258</v>
      </c>
      <c r="F21" s="725" t="s">
        <v>258</v>
      </c>
      <c r="G21" s="725" t="s">
        <v>258</v>
      </c>
      <c r="H21" s="725">
        <v>56.7</v>
      </c>
      <c r="I21" s="725">
        <v>189.7</v>
      </c>
    </row>
    <row r="22" spans="2:9" s="731" customFormat="1" ht="15" thickBot="1">
      <c r="B22" s="728" t="s">
        <v>540</v>
      </c>
      <c r="C22" s="729"/>
      <c r="D22" s="730">
        <f>SUM(D12:D20)</f>
        <v>16700</v>
      </c>
      <c r="E22" s="730">
        <f>SUM(E12:E21)</f>
        <v>11154.300000000001</v>
      </c>
      <c r="F22" s="730">
        <f>SUM(F12:F21)</f>
        <v>15165.9</v>
      </c>
      <c r="G22" s="730">
        <f>SUM(G12:G21)</f>
        <v>12827.6</v>
      </c>
      <c r="H22" s="730">
        <f t="shared" ref="H22:I22" si="5">SUM(H12:H21)</f>
        <v>18218.259148401961</v>
      </c>
      <c r="I22" s="730">
        <f t="shared" si="5"/>
        <v>19037.000000000004</v>
      </c>
    </row>
    <row r="23" spans="2:9" s="733" customFormat="1">
      <c r="B23" s="732" t="s">
        <v>313</v>
      </c>
      <c r="C23" s="720"/>
      <c r="D23" s="721"/>
      <c r="E23" s="721"/>
      <c r="F23" s="721"/>
      <c r="G23" s="721"/>
      <c r="H23" s="721"/>
      <c r="I23" s="721"/>
    </row>
    <row r="24" spans="2:9">
      <c r="B24" s="722" t="s">
        <v>541</v>
      </c>
      <c r="C24" s="723"/>
      <c r="D24" s="725">
        <v>1272</v>
      </c>
      <c r="E24" s="725">
        <v>2294.1999999999998</v>
      </c>
      <c r="F24" s="725">
        <v>2171.9</v>
      </c>
      <c r="G24" s="725">
        <v>2327.3000000000002</v>
      </c>
      <c r="H24" s="725">
        <v>1795.48</v>
      </c>
      <c r="I24" s="725">
        <v>2706.6332966999998</v>
      </c>
    </row>
    <row r="25" spans="2:9">
      <c r="B25" s="722" t="s">
        <v>356</v>
      </c>
      <c r="C25" s="723"/>
      <c r="D25" s="725">
        <v>216</v>
      </c>
      <c r="E25" s="725">
        <v>592.9</v>
      </c>
      <c r="F25" s="725">
        <v>246.8</v>
      </c>
      <c r="G25" s="725">
        <v>102.8</v>
      </c>
      <c r="H25" s="725">
        <v>54.8</v>
      </c>
      <c r="I25" s="725">
        <v>25.814727999999999</v>
      </c>
    </row>
    <row r="26" spans="2:9">
      <c r="B26" s="722" t="s">
        <v>542</v>
      </c>
      <c r="C26" s="723"/>
      <c r="D26" s="725">
        <v>33</v>
      </c>
      <c r="E26" s="725">
        <v>60.8</v>
      </c>
      <c r="F26" s="725">
        <v>11.1</v>
      </c>
      <c r="G26" s="725">
        <v>5.5</v>
      </c>
      <c r="H26" s="725">
        <v>6.7</v>
      </c>
      <c r="I26" s="725">
        <v>5.1058850000000007</v>
      </c>
    </row>
    <row r="27" spans="2:9">
      <c r="B27" s="727" t="s">
        <v>332</v>
      </c>
      <c r="C27" s="723"/>
      <c r="D27" s="725">
        <v>11</v>
      </c>
      <c r="E27" s="725">
        <v>14.5</v>
      </c>
      <c r="F27" s="725">
        <v>3.3</v>
      </c>
      <c r="G27" s="725">
        <v>0.7</v>
      </c>
      <c r="H27" s="725">
        <v>4</v>
      </c>
      <c r="I27" s="725">
        <v>1.5910579999999999</v>
      </c>
    </row>
    <row r="28" spans="2:9" s="731" customFormat="1" ht="15" thickBot="1">
      <c r="B28" s="734" t="s">
        <v>543</v>
      </c>
      <c r="C28" s="729"/>
      <c r="D28" s="730">
        <f t="shared" ref="D28:I28" si="6">SUM(D24:D27)</f>
        <v>1532</v>
      </c>
      <c r="E28" s="730">
        <f t="shared" si="6"/>
        <v>2962.4</v>
      </c>
      <c r="F28" s="730">
        <f t="shared" si="6"/>
        <v>2433.1000000000004</v>
      </c>
      <c r="G28" s="730">
        <f t="shared" si="6"/>
        <v>2436.3000000000002</v>
      </c>
      <c r="H28" s="730">
        <f t="shared" si="6"/>
        <v>1860.98</v>
      </c>
      <c r="I28" s="730">
        <f t="shared" si="6"/>
        <v>2739.1449676999996</v>
      </c>
    </row>
    <row r="29" spans="2:9" ht="15" thickBot="1">
      <c r="B29" s="735"/>
      <c r="C29" s="736"/>
      <c r="D29" s="737"/>
      <c r="E29" s="737"/>
      <c r="F29" s="737"/>
      <c r="G29" s="737"/>
      <c r="H29" s="737"/>
      <c r="I29" s="737"/>
    </row>
    <row r="30" spans="2:9" ht="15" thickBot="1">
      <c r="B30" s="738" t="s">
        <v>544</v>
      </c>
      <c r="C30" s="739"/>
      <c r="D30" s="740"/>
      <c r="E30" s="740"/>
      <c r="F30" s="740"/>
      <c r="G30" s="740"/>
      <c r="H30" s="740"/>
      <c r="I30" s="740"/>
    </row>
    <row r="31" spans="2:9" ht="15" thickBot="1">
      <c r="B31" s="741" t="s">
        <v>516</v>
      </c>
      <c r="C31" s="742" t="s">
        <v>545</v>
      </c>
      <c r="D31" s="743" t="s">
        <v>258</v>
      </c>
      <c r="E31" s="743" t="s">
        <v>258</v>
      </c>
      <c r="F31" s="743">
        <v>251.2</v>
      </c>
      <c r="G31" s="743">
        <f>592.945*0.5+197.989*0.5</f>
        <v>395.46700000000004</v>
      </c>
      <c r="H31" s="743">
        <v>293.7</v>
      </c>
      <c r="I31" s="743">
        <f>578/2</f>
        <v>289</v>
      </c>
    </row>
    <row r="32" spans="2:9" ht="15" thickBot="1">
      <c r="B32" s="744"/>
      <c r="C32" s="745"/>
      <c r="D32" s="746"/>
      <c r="E32" s="746"/>
      <c r="F32" s="746"/>
      <c r="G32" s="746"/>
      <c r="H32" s="746"/>
      <c r="I32" s="746"/>
    </row>
    <row r="33" spans="1:9" ht="15" thickBot="1">
      <c r="B33" s="738" t="s">
        <v>546</v>
      </c>
      <c r="C33" s="747"/>
      <c r="D33" s="748"/>
      <c r="E33" s="748"/>
      <c r="F33" s="748"/>
      <c r="G33" s="748"/>
      <c r="H33" s="748"/>
      <c r="I33" s="748"/>
    </row>
    <row r="34" spans="1:9" ht="15" thickBot="1">
      <c r="B34" s="741" t="s">
        <v>547</v>
      </c>
      <c r="C34" s="749" t="s">
        <v>548</v>
      </c>
      <c r="D34" s="743" t="s">
        <v>258</v>
      </c>
      <c r="E34" s="743" t="s">
        <v>258</v>
      </c>
      <c r="F34" s="743" t="s">
        <v>258</v>
      </c>
      <c r="G34" s="743">
        <v>1945.6</v>
      </c>
      <c r="H34" s="743">
        <v>579.20000000000005</v>
      </c>
      <c r="I34" s="743">
        <v>1461.9</v>
      </c>
    </row>
    <row r="35" spans="1:9">
      <c r="B35" s="750"/>
      <c r="C35" s="713"/>
      <c r="D35" s="713"/>
      <c r="E35" s="751"/>
      <c r="F35" s="751"/>
      <c r="G35" s="751"/>
      <c r="H35" s="751"/>
      <c r="I35" s="751"/>
    </row>
    <row r="36" spans="1:9">
      <c r="B36" s="713" t="s">
        <v>26</v>
      </c>
      <c r="C36" s="713"/>
      <c r="D36" s="713"/>
      <c r="E36" s="751"/>
      <c r="F36" s="751"/>
      <c r="G36" s="751"/>
      <c r="H36" s="751"/>
      <c r="I36" s="751"/>
    </row>
    <row r="37" spans="1:9">
      <c r="A37" s="706">
        <v>1</v>
      </c>
      <c r="B37" s="752" t="s">
        <v>115</v>
      </c>
      <c r="C37" s="713"/>
      <c r="D37" s="713"/>
      <c r="E37" s="751"/>
      <c r="F37" s="751"/>
      <c r="G37" s="751"/>
      <c r="H37" s="751"/>
      <c r="I37" s="751"/>
    </row>
    <row r="38" spans="1:9">
      <c r="A38" s="706">
        <v>2</v>
      </c>
      <c r="B38" s="752" t="s">
        <v>549</v>
      </c>
      <c r="C38" s="713"/>
      <c r="D38" s="713"/>
      <c r="E38" s="751"/>
      <c r="F38" s="751"/>
      <c r="G38" s="751"/>
      <c r="H38" s="751"/>
      <c r="I38" s="751"/>
    </row>
    <row r="39" spans="1:9" ht="15" thickBot="1">
      <c r="B39" s="713"/>
      <c r="C39" s="713"/>
      <c r="D39" s="713"/>
      <c r="E39" s="751"/>
      <c r="F39" s="751"/>
      <c r="G39" s="751"/>
      <c r="H39" s="751"/>
      <c r="I39" s="751"/>
    </row>
    <row r="40" spans="1:9" ht="15" thickBot="1">
      <c r="B40" s="753" t="s">
        <v>550</v>
      </c>
      <c r="C40" s="754"/>
      <c r="D40" s="717" t="s">
        <v>236</v>
      </c>
      <c r="E40" s="717" t="s">
        <v>236</v>
      </c>
      <c r="F40" s="717" t="s">
        <v>236</v>
      </c>
      <c r="G40" s="717" t="s">
        <v>236</v>
      </c>
      <c r="H40" s="717" t="s">
        <v>236</v>
      </c>
      <c r="I40" s="718" t="s">
        <v>236</v>
      </c>
    </row>
    <row r="41" spans="1:9">
      <c r="B41" s="755" t="s">
        <v>527</v>
      </c>
      <c r="C41" s="723"/>
      <c r="D41" s="725">
        <v>78</v>
      </c>
      <c r="E41" s="725">
        <v>100.8</v>
      </c>
      <c r="F41" s="725">
        <v>92.2</v>
      </c>
      <c r="G41" s="725">
        <f>98.8</f>
        <v>98.8</v>
      </c>
      <c r="H41" s="725">
        <v>104</v>
      </c>
      <c r="I41" s="725">
        <v>113</v>
      </c>
    </row>
    <row r="42" spans="1:9" ht="15" thickBot="1">
      <c r="B42" s="756" t="s">
        <v>551</v>
      </c>
      <c r="C42" s="757"/>
      <c r="D42" s="758">
        <v>3</v>
      </c>
      <c r="E42" s="758">
        <v>47.668999999999997</v>
      </c>
      <c r="F42" s="758">
        <v>66.2</v>
      </c>
      <c r="G42" s="758">
        <v>22</v>
      </c>
      <c r="H42" s="758">
        <v>1</v>
      </c>
      <c r="I42" s="758">
        <v>1</v>
      </c>
    </row>
    <row r="43" spans="1:9">
      <c r="B43" s="713"/>
      <c r="C43" s="713"/>
      <c r="D43" s="713"/>
      <c r="E43" s="714"/>
      <c r="F43" s="714"/>
      <c r="G43" s="714"/>
      <c r="H43" s="714"/>
      <c r="I43" s="714"/>
    </row>
    <row r="46" spans="1:9">
      <c r="E46" s="759"/>
      <c r="F46" s="759"/>
      <c r="G46" s="759"/>
      <c r="H46" s="759"/>
      <c r="I46" s="759"/>
    </row>
    <row r="49" spans="9:9">
      <c r="I49" s="759"/>
    </row>
    <row r="1834" spans="2:48" s="760" customFormat="1">
      <c r="B1834" s="706"/>
      <c r="C1834" s="706"/>
      <c r="D1834" s="706"/>
      <c r="J1834" s="706"/>
      <c r="K1834" s="706"/>
      <c r="L1834" s="706"/>
      <c r="M1834" s="706"/>
      <c r="N1834" s="706"/>
      <c r="O1834" s="706"/>
      <c r="P1834" s="706"/>
      <c r="Q1834" s="706"/>
      <c r="R1834" s="706"/>
      <c r="S1834" s="706"/>
      <c r="T1834" s="706"/>
      <c r="U1834" s="706"/>
      <c r="V1834" s="706"/>
      <c r="W1834" s="706"/>
      <c r="X1834" s="706"/>
      <c r="Y1834" s="706"/>
      <c r="Z1834" s="706"/>
      <c r="AA1834" s="706"/>
      <c r="AB1834" s="706"/>
      <c r="AC1834" s="706"/>
      <c r="AD1834" s="706"/>
      <c r="AE1834" s="706"/>
      <c r="AF1834" s="706"/>
      <c r="AG1834" s="706"/>
      <c r="AH1834" s="706"/>
      <c r="AI1834" s="706"/>
      <c r="AJ1834" s="706"/>
      <c r="AK1834" s="706"/>
      <c r="AL1834" s="706"/>
      <c r="AM1834" s="706"/>
      <c r="AN1834" s="706"/>
      <c r="AO1834" s="706"/>
      <c r="AP1834" s="706"/>
      <c r="AQ1834" s="706"/>
      <c r="AR1834" s="706"/>
      <c r="AS1834" s="706"/>
      <c r="AT1834" s="706"/>
      <c r="AU1834" s="706"/>
      <c r="AV1834" s="706"/>
    </row>
  </sheetData>
  <mergeCells count="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0127-7721-4EF9-8E7B-EBE3FB91ED14}">
  <sheetPr>
    <tabColor rgb="FFA2B2C8"/>
    <pageSetUpPr fitToPage="1"/>
  </sheetPr>
  <dimension ref="A2:V81"/>
  <sheetViews>
    <sheetView showGridLines="0" zoomScaleNormal="100" workbookViewId="0"/>
  </sheetViews>
  <sheetFormatPr defaultColWidth="7" defaultRowHeight="15"/>
  <cols>
    <col min="1" max="1" width="3.125" style="382" customWidth="1"/>
    <col min="2" max="2" width="18.875" style="382" customWidth="1"/>
    <col min="3" max="3" width="15.5" style="382" customWidth="1"/>
    <col min="4" max="4" width="21.375" style="382" customWidth="1"/>
    <col min="5" max="5" width="5.875" style="383" customWidth="1"/>
    <col min="6" max="6" width="16.75" style="382" customWidth="1"/>
    <col min="7" max="7" width="12.5" style="384" customWidth="1"/>
    <col min="8" max="12" width="16" style="382" customWidth="1"/>
    <col min="13" max="13" width="6.5" style="382" customWidth="1"/>
    <col min="14" max="14" width="19.375" style="382" customWidth="1"/>
    <col min="15" max="17" width="11.875" style="382" customWidth="1"/>
    <col min="18" max="18" width="9.875" style="382" customWidth="1"/>
    <col min="19" max="19" width="8.125" style="382" customWidth="1"/>
    <col min="20" max="20" width="22" style="382" customWidth="1"/>
    <col min="21" max="21" width="21.625" style="382" customWidth="1"/>
    <col min="22" max="22" width="21.25" style="382" customWidth="1"/>
    <col min="23" max="16384" width="7" style="382"/>
  </cols>
  <sheetData>
    <row r="2" spans="2:22">
      <c r="B2" s="381" t="s">
        <v>369</v>
      </c>
      <c r="C2" s="381"/>
    </row>
    <row r="3" spans="2:22">
      <c r="B3" s="381" t="s">
        <v>370</v>
      </c>
      <c r="C3" s="385">
        <v>45016</v>
      </c>
    </row>
    <row r="4" spans="2:22" ht="15.75" thickBot="1"/>
    <row r="5" spans="2:22" ht="27" customHeight="1" thickBot="1">
      <c r="B5" s="854" t="s">
        <v>404</v>
      </c>
      <c r="C5" s="855"/>
      <c r="D5" s="855"/>
      <c r="E5" s="855"/>
      <c r="F5" s="855"/>
      <c r="G5" s="855"/>
      <c r="H5" s="855"/>
      <c r="I5" s="855"/>
      <c r="J5" s="855"/>
      <c r="K5" s="855"/>
      <c r="L5" s="856"/>
      <c r="N5" s="857" t="s">
        <v>405</v>
      </c>
      <c r="O5" s="858"/>
      <c r="P5" s="858"/>
      <c r="Q5" s="858"/>
      <c r="R5" s="858"/>
      <c r="S5" s="858"/>
      <c r="T5" s="858"/>
      <c r="U5" s="858"/>
      <c r="V5" s="859"/>
    </row>
    <row r="6" spans="2:22" ht="21" customHeight="1" thickBot="1">
      <c r="B6" s="490"/>
      <c r="C6" s="491"/>
      <c r="D6" s="491"/>
      <c r="E6" s="492"/>
      <c r="F6" s="491"/>
      <c r="G6" s="863" t="s">
        <v>406</v>
      </c>
      <c r="H6" s="864"/>
      <c r="I6" s="865"/>
      <c r="J6" s="866" t="s">
        <v>407</v>
      </c>
      <c r="K6" s="864"/>
      <c r="L6" s="864"/>
      <c r="N6" s="860"/>
      <c r="O6" s="861"/>
      <c r="P6" s="861"/>
      <c r="Q6" s="861"/>
      <c r="R6" s="861"/>
      <c r="S6" s="861"/>
      <c r="T6" s="861"/>
      <c r="U6" s="861"/>
      <c r="V6" s="862"/>
    </row>
    <row r="7" spans="2:22" ht="45.75" thickBot="1">
      <c r="B7" s="493" t="s">
        <v>373</v>
      </c>
      <c r="C7" s="494" t="s">
        <v>374</v>
      </c>
      <c r="D7" s="494" t="s">
        <v>408</v>
      </c>
      <c r="E7" s="495"/>
      <c r="F7" s="496"/>
      <c r="G7" s="497" t="s">
        <v>409</v>
      </c>
      <c r="H7" s="390" t="s">
        <v>376</v>
      </c>
      <c r="I7" s="391" t="s">
        <v>377</v>
      </c>
      <c r="J7" s="497" t="s">
        <v>409</v>
      </c>
      <c r="K7" s="390" t="s">
        <v>376</v>
      </c>
      <c r="L7" s="391" t="s">
        <v>377</v>
      </c>
      <c r="N7" s="498" t="s">
        <v>378</v>
      </c>
      <c r="O7" s="498" t="s">
        <v>379</v>
      </c>
      <c r="P7" s="498" t="s">
        <v>380</v>
      </c>
      <c r="Q7" s="498" t="s">
        <v>381</v>
      </c>
      <c r="R7" s="498" t="s">
        <v>382</v>
      </c>
      <c r="S7" s="498" t="s">
        <v>410</v>
      </c>
      <c r="T7" s="498" t="s">
        <v>411</v>
      </c>
      <c r="U7" s="498" t="s">
        <v>412</v>
      </c>
      <c r="V7" s="499" t="s">
        <v>413</v>
      </c>
    </row>
    <row r="8" spans="2:22">
      <c r="B8" s="826" t="s">
        <v>414</v>
      </c>
      <c r="C8" s="826" t="s">
        <v>386</v>
      </c>
      <c r="D8" s="829">
        <v>6.95</v>
      </c>
      <c r="E8" s="440"/>
      <c r="F8" s="435" t="s">
        <v>13</v>
      </c>
      <c r="G8" s="500">
        <v>5035.508499999999</v>
      </c>
      <c r="H8" s="501">
        <v>840.01599999999962</v>
      </c>
      <c r="I8" s="501">
        <v>4195.4924999999994</v>
      </c>
      <c r="J8" s="502" t="s">
        <v>48</v>
      </c>
      <c r="K8" s="502"/>
      <c r="L8" s="502"/>
      <c r="N8" s="403" t="s">
        <v>415</v>
      </c>
      <c r="O8" s="404" t="s">
        <v>377</v>
      </c>
      <c r="P8" s="404">
        <v>15</v>
      </c>
      <c r="Q8" s="405" t="s">
        <v>399</v>
      </c>
      <c r="R8" s="404">
        <v>804</v>
      </c>
      <c r="S8" s="503">
        <v>15.97</v>
      </c>
      <c r="T8" s="504" t="s">
        <v>385</v>
      </c>
      <c r="U8" s="505">
        <f>$R8*$S8*1000*0.55/1000000</f>
        <v>7.0619340000000017</v>
      </c>
      <c r="V8" s="406">
        <f>$R8*$S8*1000*0.45/1000000</f>
        <v>5.7779460000000009</v>
      </c>
    </row>
    <row r="9" spans="2:22" ht="15.75" thickBot="1">
      <c r="B9" s="827"/>
      <c r="C9" s="846"/>
      <c r="D9" s="846"/>
      <c r="E9" s="444"/>
      <c r="F9" s="437" t="s">
        <v>396</v>
      </c>
      <c r="G9" s="506">
        <v>34.996784075000008</v>
      </c>
      <c r="H9" s="507">
        <v>5.8381112000000002</v>
      </c>
      <c r="I9" s="507">
        <v>29.158672875000004</v>
      </c>
      <c r="J9" s="507">
        <v>19.072725706337213</v>
      </c>
      <c r="K9" s="507">
        <v>3.1816835890426076</v>
      </c>
      <c r="L9" s="507">
        <v>15.891042117294605</v>
      </c>
      <c r="N9" s="403" t="s">
        <v>416</v>
      </c>
      <c r="O9" s="404" t="s">
        <v>377</v>
      </c>
      <c r="P9" s="404">
        <v>15</v>
      </c>
      <c r="Q9" s="405" t="s">
        <v>400</v>
      </c>
      <c r="R9" s="404">
        <v>42</v>
      </c>
      <c r="S9" s="503">
        <v>18</v>
      </c>
      <c r="T9" s="508" t="s">
        <v>391</v>
      </c>
      <c r="U9" s="505">
        <f>$R9*$S9*1000*0.55/1000000</f>
        <v>0.41580000000000006</v>
      </c>
      <c r="V9" s="406">
        <f>$R9*$S9*1000*0.45/1000000</f>
        <v>0.3402</v>
      </c>
    </row>
    <row r="10" spans="2:22" ht="20.25" customHeight="1" thickBot="1">
      <c r="B10" s="827"/>
      <c r="C10" s="831" t="s">
        <v>105</v>
      </c>
      <c r="D10" s="847"/>
      <c r="E10" s="848"/>
      <c r="F10" s="441" t="s">
        <v>13</v>
      </c>
      <c r="G10" s="509">
        <v>5035.508499999999</v>
      </c>
      <c r="H10" s="509">
        <v>840.01599999999962</v>
      </c>
      <c r="I10" s="509">
        <v>4195.4924999999994</v>
      </c>
      <c r="J10" s="510"/>
      <c r="K10" s="511"/>
      <c r="L10" s="511"/>
      <c r="N10" s="415" t="s">
        <v>417</v>
      </c>
      <c r="O10" s="416" t="s">
        <v>376</v>
      </c>
      <c r="P10" s="416">
        <v>15</v>
      </c>
      <c r="Q10" s="416" t="s">
        <v>400</v>
      </c>
      <c r="R10" s="416">
        <v>3</v>
      </c>
      <c r="S10" s="512">
        <v>18</v>
      </c>
      <c r="T10" s="513" t="s">
        <v>391</v>
      </c>
      <c r="U10" s="514">
        <f>$R10*$S10*1000*0.55/1000000</f>
        <v>2.9700000000000004E-2</v>
      </c>
      <c r="V10" s="418">
        <f>$R10*$S10*1000*0.45/1000000</f>
        <v>2.4299999999999999E-2</v>
      </c>
    </row>
    <row r="11" spans="2:22" ht="15.75" thickBot="1">
      <c r="B11" s="827"/>
      <c r="C11" s="849"/>
      <c r="D11" s="850"/>
      <c r="E11" s="851"/>
      <c r="F11" s="445" t="s">
        <v>396</v>
      </c>
      <c r="G11" s="515">
        <v>34.996784075000008</v>
      </c>
      <c r="H11" s="515">
        <v>5.8381112000000002</v>
      </c>
      <c r="I11" s="515">
        <v>29.158672875000004</v>
      </c>
      <c r="J11" s="515">
        <v>19.072725706337213</v>
      </c>
      <c r="K11" s="516">
        <v>3.1816835890426076</v>
      </c>
      <c r="L11" s="516">
        <v>15.891042117294605</v>
      </c>
    </row>
    <row r="12" spans="2:22">
      <c r="B12" s="837" t="s">
        <v>385</v>
      </c>
      <c r="C12" s="840" t="s">
        <v>398</v>
      </c>
      <c r="D12" s="517">
        <v>19.399999999999999</v>
      </c>
      <c r="E12" s="518" t="s">
        <v>387</v>
      </c>
      <c r="F12" s="519" t="s">
        <v>13</v>
      </c>
      <c r="G12" s="520">
        <v>4994</v>
      </c>
      <c r="H12" s="521">
        <v>846.81399999999974</v>
      </c>
      <c r="I12" s="521">
        <v>4149.6760000000004</v>
      </c>
      <c r="J12" s="522" t="s">
        <v>48</v>
      </c>
      <c r="K12" s="522"/>
      <c r="L12" s="522"/>
      <c r="N12" s="388" t="s">
        <v>26</v>
      </c>
    </row>
    <row r="13" spans="2:22" ht="15.75" thickBot="1">
      <c r="B13" s="838"/>
      <c r="C13" s="846"/>
      <c r="D13" s="523">
        <v>20.828517000000002</v>
      </c>
      <c r="E13" s="524" t="s">
        <v>389</v>
      </c>
      <c r="F13" s="525" t="s">
        <v>396</v>
      </c>
      <c r="G13" s="526">
        <v>104.01761389800001</v>
      </c>
      <c r="H13" s="507">
        <v>17.637879794837993</v>
      </c>
      <c r="I13" s="507">
        <v>86.431597110492021</v>
      </c>
      <c r="J13" s="507">
        <v>57.209687643900011</v>
      </c>
      <c r="K13" s="507">
        <v>9.6688097352660414</v>
      </c>
      <c r="L13" s="507">
        <v>47.380449197816588</v>
      </c>
      <c r="N13" s="382" t="s">
        <v>418</v>
      </c>
    </row>
    <row r="14" spans="2:22">
      <c r="B14" s="838"/>
      <c r="C14" s="840" t="s">
        <v>386</v>
      </c>
      <c r="D14" s="840">
        <v>6</v>
      </c>
      <c r="E14" s="524" t="s">
        <v>387</v>
      </c>
      <c r="F14" s="527" t="s">
        <v>13</v>
      </c>
      <c r="G14" s="520">
        <v>1045</v>
      </c>
      <c r="H14" s="502">
        <v>0</v>
      </c>
      <c r="I14" s="501">
        <v>1044.7719999999999</v>
      </c>
      <c r="J14" s="528" t="s">
        <v>48</v>
      </c>
      <c r="K14" s="528"/>
      <c r="L14" s="528"/>
      <c r="N14" s="382" t="s">
        <v>419</v>
      </c>
    </row>
    <row r="15" spans="2:22" ht="15.75" thickBot="1">
      <c r="B15" s="838"/>
      <c r="C15" s="846"/>
      <c r="D15" s="846"/>
      <c r="E15" s="529" t="s">
        <v>389</v>
      </c>
      <c r="F15" s="525" t="s">
        <v>396</v>
      </c>
      <c r="G15" s="506">
        <v>6.2686319999999993</v>
      </c>
      <c r="H15" s="507">
        <v>0</v>
      </c>
      <c r="I15" s="507">
        <v>6.2686319999999993</v>
      </c>
      <c r="J15" s="507">
        <v>19.360424349915185</v>
      </c>
      <c r="K15" s="507">
        <v>2.6564276109573925</v>
      </c>
      <c r="L15" s="507">
        <v>16.703996738957791</v>
      </c>
    </row>
    <row r="16" spans="2:22">
      <c r="B16" s="838"/>
      <c r="C16" s="841" t="s">
        <v>105</v>
      </c>
      <c r="D16" s="847"/>
      <c r="E16" s="852"/>
      <c r="F16" s="519" t="s">
        <v>13</v>
      </c>
      <c r="G16" s="530">
        <v>4994</v>
      </c>
      <c r="H16" s="531">
        <v>846.81399999999974</v>
      </c>
      <c r="I16" s="531">
        <v>5194.4480000000003</v>
      </c>
      <c r="J16" s="511" t="s">
        <v>48</v>
      </c>
      <c r="K16" s="511"/>
      <c r="L16" s="511"/>
    </row>
    <row r="17" spans="2:13" ht="15.75" thickBot="1">
      <c r="B17" s="839"/>
      <c r="C17" s="849"/>
      <c r="D17" s="850"/>
      <c r="E17" s="853"/>
      <c r="F17" s="532" t="s">
        <v>396</v>
      </c>
      <c r="G17" s="515">
        <v>110.286245898</v>
      </c>
      <c r="H17" s="533">
        <v>17.637879794837993</v>
      </c>
      <c r="I17" s="533">
        <v>92.700229110492018</v>
      </c>
      <c r="J17" s="533">
        <v>76.570111993815203</v>
      </c>
      <c r="K17" s="533">
        <v>12.325237346223433</v>
      </c>
      <c r="L17" s="533">
        <v>64.084445936774387</v>
      </c>
    </row>
    <row r="18" spans="2:13">
      <c r="B18" s="826" t="s">
        <v>391</v>
      </c>
      <c r="C18" s="439" t="s">
        <v>398</v>
      </c>
      <c r="D18" s="478">
        <v>18</v>
      </c>
      <c r="E18" s="440" t="s">
        <v>387</v>
      </c>
      <c r="F18" s="435" t="s">
        <v>13</v>
      </c>
      <c r="G18" s="534">
        <v>5340</v>
      </c>
      <c r="H18" s="501">
        <v>854.62399999999968</v>
      </c>
      <c r="I18" s="501">
        <v>3876.1880000000001</v>
      </c>
      <c r="J18" s="502"/>
      <c r="K18" s="502"/>
      <c r="L18" s="502"/>
    </row>
    <row r="19" spans="2:13" ht="15.75" thickBot="1">
      <c r="B19" s="827"/>
      <c r="C19" s="443"/>
      <c r="D19" s="479">
        <v>19.274678000000002</v>
      </c>
      <c r="E19" s="444" t="s">
        <v>389</v>
      </c>
      <c r="F19" s="437" t="s">
        <v>396</v>
      </c>
      <c r="G19" s="506">
        <v>91.184877978536008</v>
      </c>
      <c r="H19" s="507">
        <v>16.472602411071996</v>
      </c>
      <c r="I19" s="507">
        <v>74.712275567464005</v>
      </c>
      <c r="J19" s="507">
        <v>86.017015691471727</v>
      </c>
      <c r="K19" s="507">
        <v>17.025428759056467</v>
      </c>
      <c r="L19" s="507">
        <v>68.99158693241526</v>
      </c>
    </row>
    <row r="20" spans="2:13">
      <c r="B20" s="827"/>
      <c r="C20" s="432" t="s">
        <v>386</v>
      </c>
      <c r="D20" s="829">
        <v>0.77</v>
      </c>
      <c r="E20" s="434"/>
      <c r="F20" s="435" t="s">
        <v>13</v>
      </c>
      <c r="G20" s="500">
        <v>33.325499999999998</v>
      </c>
      <c r="H20" s="502">
        <v>0</v>
      </c>
      <c r="I20" s="501">
        <v>33.325499999999998</v>
      </c>
      <c r="J20" s="535"/>
      <c r="K20" s="535"/>
      <c r="L20" s="535"/>
    </row>
    <row r="21" spans="2:13" ht="15.75" thickBot="1">
      <c r="B21" s="827"/>
      <c r="C21" s="432"/>
      <c r="D21" s="846"/>
      <c r="E21" s="434"/>
      <c r="F21" s="437" t="s">
        <v>396</v>
      </c>
      <c r="G21" s="506">
        <v>1.2830317499999999E-2</v>
      </c>
      <c r="H21" s="507">
        <v>0</v>
      </c>
      <c r="I21" s="507">
        <v>1.2830317499999999E-2</v>
      </c>
      <c r="J21" s="507">
        <v>13.981482526282477</v>
      </c>
      <c r="K21" s="507">
        <v>0</v>
      </c>
      <c r="L21" s="507">
        <v>13.981482526282477</v>
      </c>
    </row>
    <row r="22" spans="2:13">
      <c r="B22" s="827"/>
      <c r="C22" s="831" t="s">
        <v>105</v>
      </c>
      <c r="D22" s="847"/>
      <c r="E22" s="848"/>
      <c r="F22" s="435" t="s">
        <v>13</v>
      </c>
      <c r="G22" s="509">
        <v>5373.3254999999999</v>
      </c>
      <c r="H22" s="531">
        <v>854.62399999999968</v>
      </c>
      <c r="I22" s="531">
        <v>3909.5135</v>
      </c>
      <c r="J22" s="511" t="s">
        <v>48</v>
      </c>
      <c r="K22" s="511"/>
      <c r="L22" s="511"/>
    </row>
    <row r="23" spans="2:13" ht="15.75" thickBot="1">
      <c r="B23" s="828"/>
      <c r="C23" s="849"/>
      <c r="D23" s="850"/>
      <c r="E23" s="851"/>
      <c r="F23" s="437" t="s">
        <v>396</v>
      </c>
      <c r="G23" s="515">
        <v>91.197708296036012</v>
      </c>
      <c r="H23" s="533">
        <v>16.472602411071996</v>
      </c>
      <c r="I23" s="533">
        <v>74.725105884964009</v>
      </c>
      <c r="J23" s="533">
        <v>99.998498217754204</v>
      </c>
      <c r="K23" s="533">
        <v>17.025428759056467</v>
      </c>
      <c r="L23" s="533">
        <v>82.973069458697736</v>
      </c>
    </row>
    <row r="24" spans="2:13">
      <c r="B24" s="837" t="s">
        <v>392</v>
      </c>
      <c r="C24" s="840" t="s">
        <v>398</v>
      </c>
      <c r="D24" s="517">
        <v>22.5</v>
      </c>
      <c r="E24" s="518" t="s">
        <v>387</v>
      </c>
      <c r="F24" s="519" t="s">
        <v>13</v>
      </c>
      <c r="G24" s="534">
        <v>5456</v>
      </c>
      <c r="H24" s="501">
        <v>872.64599999999973</v>
      </c>
      <c r="I24" s="501">
        <v>3968.8915000000002</v>
      </c>
      <c r="J24" s="502" t="s">
        <v>48</v>
      </c>
      <c r="K24" s="502"/>
      <c r="L24" s="502"/>
    </row>
    <row r="25" spans="2:13" ht="15.75" thickBot="1">
      <c r="B25" s="838"/>
      <c r="C25" s="846"/>
      <c r="D25" s="523">
        <v>24.38</v>
      </c>
      <c r="E25" s="524" t="s">
        <v>389</v>
      </c>
      <c r="F25" s="525" t="s">
        <v>396</v>
      </c>
      <c r="G25" s="526">
        <v>118.03668425000001</v>
      </c>
      <c r="H25" s="507">
        <v>21.27510947999999</v>
      </c>
      <c r="I25" s="507">
        <v>96.76157477000001</v>
      </c>
      <c r="J25" s="507">
        <v>97.222983850395423</v>
      </c>
      <c r="K25" s="507">
        <v>19.20513527610877</v>
      </c>
      <c r="L25" s="507">
        <v>78.017848574286646</v>
      </c>
    </row>
    <row r="26" spans="2:13">
      <c r="B26" s="838"/>
      <c r="C26" s="840" t="s">
        <v>386</v>
      </c>
      <c r="D26" s="840"/>
      <c r="E26" s="524"/>
      <c r="F26" s="527" t="s">
        <v>13</v>
      </c>
      <c r="G26" s="536"/>
      <c r="H26" s="537"/>
      <c r="I26" s="537"/>
      <c r="J26" s="538"/>
      <c r="K26" s="535"/>
      <c r="L26" s="535"/>
    </row>
    <row r="27" spans="2:13" ht="15.75" thickBot="1">
      <c r="B27" s="838"/>
      <c r="C27" s="846"/>
      <c r="D27" s="846"/>
      <c r="E27" s="529"/>
      <c r="F27" s="525" t="s">
        <v>396</v>
      </c>
      <c r="G27" s="539"/>
      <c r="H27" s="540"/>
      <c r="I27" s="540"/>
      <c r="J27" s="507">
        <v>9.130083023896308</v>
      </c>
      <c r="K27" s="507">
        <v>0</v>
      </c>
      <c r="L27" s="507">
        <v>9.130083023896308</v>
      </c>
    </row>
    <row r="28" spans="2:13">
      <c r="B28" s="838"/>
      <c r="C28" s="841" t="s">
        <v>105</v>
      </c>
      <c r="D28" s="847"/>
      <c r="E28" s="852"/>
      <c r="F28" s="519" t="s">
        <v>13</v>
      </c>
      <c r="G28" s="530">
        <v>5456</v>
      </c>
      <c r="H28" s="531">
        <v>872.64599999999973</v>
      </c>
      <c r="I28" s="531">
        <v>3968.8915000000002</v>
      </c>
      <c r="J28" s="541" t="s">
        <v>48</v>
      </c>
      <c r="K28" s="541"/>
      <c r="L28" s="541"/>
    </row>
    <row r="29" spans="2:13" ht="15.75" thickBot="1">
      <c r="B29" s="839"/>
      <c r="C29" s="849"/>
      <c r="D29" s="850"/>
      <c r="E29" s="853"/>
      <c r="F29" s="532" t="s">
        <v>396</v>
      </c>
      <c r="G29" s="515">
        <v>118.03668425000001</v>
      </c>
      <c r="H29" s="533">
        <v>21.27510947999999</v>
      </c>
      <c r="I29" s="533">
        <v>96.76157477000001</v>
      </c>
      <c r="J29" s="533">
        <v>106.35306687429173</v>
      </c>
      <c r="K29" s="533">
        <v>19.20513527610877</v>
      </c>
      <c r="L29" s="533">
        <v>87.14793159818295</v>
      </c>
      <c r="M29" s="542"/>
    </row>
    <row r="30" spans="2:13">
      <c r="B30" s="826" t="s">
        <v>394</v>
      </c>
      <c r="C30" s="439" t="s">
        <v>398</v>
      </c>
      <c r="D30" s="478">
        <v>8.4</v>
      </c>
      <c r="E30" s="455" t="s">
        <v>387</v>
      </c>
      <c r="F30" s="435" t="s">
        <v>13</v>
      </c>
      <c r="G30" s="500">
        <v>5341.3469999999998</v>
      </c>
      <c r="H30" s="501">
        <v>805.59900000000005</v>
      </c>
      <c r="I30" s="501">
        <v>4535.7479999999996</v>
      </c>
      <c r="J30" s="538" t="s">
        <v>48</v>
      </c>
      <c r="K30" s="502"/>
      <c r="L30" s="502"/>
    </row>
    <row r="31" spans="2:13" ht="15.75" thickBot="1">
      <c r="B31" s="827"/>
      <c r="C31" s="443"/>
      <c r="D31" s="479">
        <v>9.0050000000000008</v>
      </c>
      <c r="E31" s="456" t="s">
        <v>389</v>
      </c>
      <c r="F31" s="437" t="s">
        <v>396</v>
      </c>
      <c r="G31" s="526">
        <v>43.036021722233201</v>
      </c>
      <c r="H31" s="507">
        <v>7.2544189950000009</v>
      </c>
      <c r="I31" s="507">
        <v>35.781602727233199</v>
      </c>
      <c r="J31" s="543">
        <v>76.147294151996775</v>
      </c>
      <c r="K31" s="507">
        <v>13.504964573093828</v>
      </c>
      <c r="L31" s="507">
        <v>62.642329578902945</v>
      </c>
    </row>
    <row r="32" spans="2:13">
      <c r="B32" s="827"/>
      <c r="C32" s="439" t="s">
        <v>386</v>
      </c>
      <c r="D32" s="829">
        <v>45</v>
      </c>
      <c r="E32" s="455"/>
      <c r="F32" s="435" t="s">
        <v>13</v>
      </c>
      <c r="G32" s="500">
        <v>74.966000000000008</v>
      </c>
      <c r="H32" s="501">
        <v>74.966000000000008</v>
      </c>
      <c r="I32" s="501">
        <v>0</v>
      </c>
      <c r="J32" s="538" t="s">
        <v>48</v>
      </c>
      <c r="K32" s="538"/>
      <c r="L32" s="538"/>
    </row>
    <row r="33" spans="2:13" ht="15.75" thickBot="1">
      <c r="B33" s="827"/>
      <c r="C33" s="443"/>
      <c r="D33" s="846">
        <v>45</v>
      </c>
      <c r="E33" s="456"/>
      <c r="F33" s="437" t="s">
        <v>396</v>
      </c>
      <c r="G33" s="506">
        <v>3.3734700000000002</v>
      </c>
      <c r="H33" s="507">
        <v>3.3734700000000002</v>
      </c>
      <c r="I33" s="543">
        <v>0</v>
      </c>
      <c r="J33" s="507">
        <v>1.8679656873753279</v>
      </c>
      <c r="K33" s="507">
        <v>1.8679656873753279</v>
      </c>
      <c r="L33" s="507">
        <v>0</v>
      </c>
    </row>
    <row r="34" spans="2:13">
      <c r="B34" s="827"/>
      <c r="C34" s="831" t="s">
        <v>105</v>
      </c>
      <c r="D34" s="847"/>
      <c r="E34" s="848"/>
      <c r="F34" s="435" t="s">
        <v>13</v>
      </c>
      <c r="G34" s="509">
        <v>5416.3130000000001</v>
      </c>
      <c r="H34" s="531">
        <v>880.56500000000005</v>
      </c>
      <c r="I34" s="531">
        <v>4535.7479999999996</v>
      </c>
      <c r="J34" s="541" t="s">
        <v>48</v>
      </c>
      <c r="K34" s="541"/>
      <c r="L34" s="541"/>
    </row>
    <row r="35" spans="2:13" ht="15.75" thickBot="1">
      <c r="B35" s="828"/>
      <c r="C35" s="849"/>
      <c r="D35" s="850"/>
      <c r="E35" s="851"/>
      <c r="F35" s="437" t="s">
        <v>396</v>
      </c>
      <c r="G35" s="544">
        <v>46.409491722233199</v>
      </c>
      <c r="H35" s="533">
        <v>10.627888995000001</v>
      </c>
      <c r="I35" s="533">
        <v>35.781602727233199</v>
      </c>
      <c r="J35" s="533">
        <v>78.015259839372106</v>
      </c>
      <c r="K35" s="533">
        <v>15.372930260469156</v>
      </c>
      <c r="L35" s="533">
        <v>62.642329578902945</v>
      </c>
    </row>
    <row r="36" spans="2:13">
      <c r="B36" s="837" t="s">
        <v>397</v>
      </c>
      <c r="C36" s="840" t="s">
        <v>420</v>
      </c>
      <c r="D36" s="517">
        <v>6.44</v>
      </c>
      <c r="E36" s="518" t="s">
        <v>387</v>
      </c>
      <c r="F36" s="519" t="s">
        <v>13</v>
      </c>
      <c r="G36" s="500">
        <v>3963.1274964000004</v>
      </c>
      <c r="H36" s="501">
        <v>888.5294964000002</v>
      </c>
      <c r="I36" s="501">
        <v>3074.598</v>
      </c>
      <c r="J36" s="538" t="s">
        <v>48</v>
      </c>
      <c r="K36" s="538"/>
      <c r="L36" s="538"/>
    </row>
    <row r="37" spans="2:13" ht="15.75" thickBot="1">
      <c r="B37" s="838"/>
      <c r="C37" s="830"/>
      <c r="D37" s="523">
        <v>7.1214069999999996</v>
      </c>
      <c r="E37" s="524" t="s">
        <v>389</v>
      </c>
      <c r="F37" s="525" t="s">
        <v>396</v>
      </c>
      <c r="G37" s="545">
        <v>28.223043894755435</v>
      </c>
      <c r="H37" s="507">
        <v>6.3275801753694356</v>
      </c>
      <c r="I37" s="507">
        <v>21.895463719385997</v>
      </c>
      <c r="J37" s="507">
        <v>34.848078285927521</v>
      </c>
      <c r="K37" s="507">
        <v>6.7444808269597196</v>
      </c>
      <c r="L37" s="507">
        <v>28.103597458967801</v>
      </c>
    </row>
    <row r="38" spans="2:13">
      <c r="B38" s="838"/>
      <c r="C38" s="840" t="s">
        <v>386</v>
      </c>
      <c r="D38" s="840">
        <v>75</v>
      </c>
      <c r="E38" s="845" t="s">
        <v>387</v>
      </c>
      <c r="F38" s="527" t="s">
        <v>13</v>
      </c>
      <c r="G38" s="500">
        <v>2293.2660000000001</v>
      </c>
      <c r="H38" s="538">
        <v>0</v>
      </c>
      <c r="I38" s="501">
        <v>2293.2660000000001</v>
      </c>
      <c r="J38" s="538" t="s">
        <v>48</v>
      </c>
      <c r="K38" s="538"/>
      <c r="L38" s="538"/>
    </row>
    <row r="39" spans="2:13" ht="15.75" thickBot="1">
      <c r="B39" s="838"/>
      <c r="C39" s="830"/>
      <c r="D39" s="830"/>
      <c r="E39" s="830"/>
      <c r="F39" s="525" t="s">
        <v>396</v>
      </c>
      <c r="G39" s="526">
        <v>171.99495000000002</v>
      </c>
      <c r="H39" s="507">
        <v>0</v>
      </c>
      <c r="I39" s="507">
        <v>171.99495000000002</v>
      </c>
      <c r="J39" s="507">
        <v>96.829829533431266</v>
      </c>
      <c r="K39" s="507">
        <v>1.5055043126921415</v>
      </c>
      <c r="L39" s="507">
        <v>95.324325220739127</v>
      </c>
    </row>
    <row r="40" spans="2:13">
      <c r="B40" s="838"/>
      <c r="C40" s="841" t="s">
        <v>105</v>
      </c>
      <c r="D40" s="832"/>
      <c r="E40" s="842"/>
      <c r="F40" s="519" t="s">
        <v>13</v>
      </c>
      <c r="G40" s="509">
        <v>6256.3934964</v>
      </c>
      <c r="H40" s="531">
        <v>888.5294964000002</v>
      </c>
      <c r="I40" s="531">
        <v>5367.8639999999996</v>
      </c>
      <c r="J40" s="541" t="s">
        <v>48</v>
      </c>
      <c r="K40" s="541"/>
      <c r="L40" s="541"/>
    </row>
    <row r="41" spans="2:13" ht="15.75" thickBot="1">
      <c r="B41" s="839"/>
      <c r="C41" s="834"/>
      <c r="D41" s="835"/>
      <c r="E41" s="843"/>
      <c r="F41" s="532" t="s">
        <v>421</v>
      </c>
      <c r="G41" s="515">
        <v>200.21799389475547</v>
      </c>
      <c r="H41" s="533">
        <v>6.3275801753694356</v>
      </c>
      <c r="I41" s="533">
        <v>193.890413719386</v>
      </c>
      <c r="J41" s="533">
        <v>131.67790781935878</v>
      </c>
      <c r="K41" s="533">
        <v>8.2499851396518604</v>
      </c>
      <c r="L41" s="533">
        <v>123.42792267970692</v>
      </c>
      <c r="M41" s="546"/>
    </row>
    <row r="42" spans="2:13">
      <c r="B42" s="826" t="s">
        <v>399</v>
      </c>
      <c r="C42" s="439" t="s">
        <v>398</v>
      </c>
      <c r="D42" s="478">
        <v>15.97</v>
      </c>
      <c r="E42" s="455" t="s">
        <v>387</v>
      </c>
      <c r="F42" s="435" t="s">
        <v>422</v>
      </c>
      <c r="G42" s="500">
        <v>4766.6274964000004</v>
      </c>
      <c r="H42" s="501">
        <v>888.5294964000002</v>
      </c>
      <c r="I42" s="501">
        <v>3878.098</v>
      </c>
      <c r="J42" s="538"/>
      <c r="K42" s="538"/>
      <c r="L42" s="538"/>
    </row>
    <row r="43" spans="2:13" ht="15.75" thickBot="1">
      <c r="B43" s="827"/>
      <c r="C43" s="443"/>
      <c r="D43" s="479">
        <v>15.97</v>
      </c>
      <c r="E43" s="456" t="s">
        <v>387</v>
      </c>
      <c r="F43" s="437" t="s">
        <v>423</v>
      </c>
      <c r="G43" s="526">
        <v>76.123041117508009</v>
      </c>
      <c r="H43" s="507">
        <v>14.189816057508004</v>
      </c>
      <c r="I43" s="507">
        <v>61.933225060000005</v>
      </c>
      <c r="J43" s="507">
        <v>54.448730419145612</v>
      </c>
      <c r="K43" s="507">
        <v>10.62506028281422</v>
      </c>
      <c r="L43" s="507">
        <v>43.823670136331394</v>
      </c>
    </row>
    <row r="44" spans="2:13">
      <c r="B44" s="827"/>
      <c r="C44" s="439" t="s">
        <v>386</v>
      </c>
      <c r="D44" s="829">
        <v>60</v>
      </c>
      <c r="E44" s="844" t="s">
        <v>387</v>
      </c>
      <c r="F44" s="435" t="s">
        <v>13</v>
      </c>
      <c r="G44" s="500">
        <v>1503.0238760000002</v>
      </c>
      <c r="H44" s="501">
        <v>15.737532</v>
      </c>
      <c r="I44" s="501">
        <v>1487.2863440000001</v>
      </c>
      <c r="J44" s="538"/>
      <c r="K44" s="538"/>
      <c r="L44" s="538"/>
    </row>
    <row r="45" spans="2:13" ht="15.75" thickBot="1">
      <c r="B45" s="827"/>
      <c r="C45" s="443"/>
      <c r="D45" s="830"/>
      <c r="E45" s="830"/>
      <c r="F45" s="437" t="s">
        <v>421</v>
      </c>
      <c r="G45" s="526">
        <v>90.181432560000019</v>
      </c>
      <c r="H45" s="543">
        <v>0.94425192000000002</v>
      </c>
      <c r="I45" s="543">
        <v>89.237180640000005</v>
      </c>
      <c r="J45" s="507">
        <v>126.27041266782543</v>
      </c>
      <c r="K45" s="507">
        <v>0.5193385559999999</v>
      </c>
      <c r="L45" s="543">
        <v>125.75107411182543</v>
      </c>
    </row>
    <row r="46" spans="2:13">
      <c r="B46" s="827"/>
      <c r="C46" s="831" t="s">
        <v>105</v>
      </c>
      <c r="D46" s="832"/>
      <c r="E46" s="833"/>
      <c r="F46" s="435" t="s">
        <v>13</v>
      </c>
      <c r="G46" s="509">
        <v>6269.6513724000006</v>
      </c>
      <c r="H46" s="531">
        <v>904.26702840000019</v>
      </c>
      <c r="I46" s="531">
        <v>5365.3843440000001</v>
      </c>
      <c r="J46" s="541"/>
      <c r="K46" s="541"/>
      <c r="L46" s="541"/>
    </row>
    <row r="47" spans="2:13" ht="15.75" thickBot="1">
      <c r="B47" s="828"/>
      <c r="C47" s="834"/>
      <c r="D47" s="835"/>
      <c r="E47" s="836"/>
      <c r="F47" s="437" t="s">
        <v>396</v>
      </c>
      <c r="G47" s="515">
        <v>166.30447367750804</v>
      </c>
      <c r="H47" s="533">
        <v>15.134067977508003</v>
      </c>
      <c r="I47" s="533">
        <v>151.1704057</v>
      </c>
      <c r="J47" s="533">
        <v>180.71914308697103</v>
      </c>
      <c r="K47" s="533">
        <v>11.144398838814219</v>
      </c>
      <c r="L47" s="533">
        <v>169.57474424815683</v>
      </c>
      <c r="M47" s="546"/>
    </row>
    <row r="48" spans="2:13">
      <c r="B48" s="837" t="s">
        <v>400</v>
      </c>
      <c r="C48" s="840" t="s">
        <v>398</v>
      </c>
      <c r="D48" s="517">
        <v>18</v>
      </c>
      <c r="E48" s="518" t="s">
        <v>387</v>
      </c>
      <c r="F48" s="519" t="s">
        <v>422</v>
      </c>
      <c r="G48" s="500">
        <v>4792.3597500000005</v>
      </c>
      <c r="H48" s="501">
        <v>892.69674999999995</v>
      </c>
      <c r="I48" s="501">
        <v>3899.6630000000005</v>
      </c>
      <c r="J48" s="538" t="s">
        <v>48</v>
      </c>
      <c r="K48" s="538"/>
      <c r="L48" s="538"/>
    </row>
    <row r="49" spans="2:21" ht="15.75" thickBot="1">
      <c r="B49" s="838"/>
      <c r="C49" s="830"/>
      <c r="D49" s="523">
        <v>18</v>
      </c>
      <c r="E49" s="524" t="s">
        <v>387</v>
      </c>
      <c r="F49" s="525" t="s">
        <v>423</v>
      </c>
      <c r="G49" s="526">
        <v>84.63096449999999</v>
      </c>
      <c r="H49" s="507">
        <v>16.068541499999998</v>
      </c>
      <c r="I49" s="507">
        <v>68.562422999999995</v>
      </c>
      <c r="J49" s="507">
        <v>80.802398977878596</v>
      </c>
      <c r="K49" s="507">
        <v>15.223115050878597</v>
      </c>
      <c r="L49" s="507">
        <v>65.579283927000006</v>
      </c>
    </row>
    <row r="50" spans="2:21">
      <c r="B50" s="838"/>
      <c r="C50" s="840" t="s">
        <v>386</v>
      </c>
      <c r="D50" s="840"/>
      <c r="E50" s="524"/>
      <c r="F50" s="527" t="s">
        <v>13</v>
      </c>
      <c r="G50" s="536"/>
      <c r="H50" s="537"/>
      <c r="I50" s="537"/>
      <c r="J50" s="538"/>
      <c r="K50" s="538"/>
      <c r="L50" s="538"/>
      <c r="N50" s="388"/>
      <c r="O50" s="388"/>
      <c r="P50" s="388"/>
      <c r="Q50" s="388"/>
      <c r="R50" s="388"/>
      <c r="S50" s="388"/>
      <c r="T50" s="388"/>
      <c r="U50" s="388"/>
    </row>
    <row r="51" spans="2:21" ht="15.75" thickBot="1">
      <c r="B51" s="838"/>
      <c r="C51" s="830"/>
      <c r="D51" s="830"/>
      <c r="E51" s="529"/>
      <c r="F51" s="525" t="s">
        <v>396</v>
      </c>
      <c r="G51" s="539"/>
      <c r="H51" s="540"/>
      <c r="I51" s="540"/>
      <c r="J51" s="543">
        <v>40.581644651999994</v>
      </c>
      <c r="K51" s="507">
        <v>0.42491336399999996</v>
      </c>
      <c r="L51" s="543">
        <v>40.156731287999996</v>
      </c>
    </row>
    <row r="52" spans="2:21">
      <c r="B52" s="838"/>
      <c r="C52" s="841" t="s">
        <v>105</v>
      </c>
      <c r="D52" s="832"/>
      <c r="E52" s="842"/>
      <c r="F52" s="519" t="s">
        <v>13</v>
      </c>
      <c r="G52" s="509">
        <v>4792.3597500000005</v>
      </c>
      <c r="H52" s="531">
        <v>892.69674999999995</v>
      </c>
      <c r="I52" s="531">
        <v>3899.6630000000005</v>
      </c>
      <c r="J52" s="541" t="s">
        <v>48</v>
      </c>
      <c r="K52" s="541"/>
      <c r="L52" s="541"/>
    </row>
    <row r="53" spans="2:21" ht="15.75" thickBot="1">
      <c r="B53" s="839"/>
      <c r="C53" s="834"/>
      <c r="D53" s="835"/>
      <c r="E53" s="843"/>
      <c r="F53" s="532" t="s">
        <v>396</v>
      </c>
      <c r="G53" s="515">
        <v>84.63096449999999</v>
      </c>
      <c r="H53" s="533">
        <v>16.068541499999998</v>
      </c>
      <c r="I53" s="533">
        <v>68.562422999999995</v>
      </c>
      <c r="J53" s="533">
        <v>121.38404362987859</v>
      </c>
      <c r="K53" s="533">
        <v>15.648028414878597</v>
      </c>
      <c r="L53" s="533">
        <v>105.73601521500001</v>
      </c>
      <c r="M53" s="546"/>
      <c r="N53" s="388"/>
      <c r="T53" s="388"/>
      <c r="U53" s="388"/>
    </row>
    <row r="54" spans="2:21">
      <c r="B54" s="826" t="s">
        <v>401</v>
      </c>
      <c r="C54" s="439" t="s">
        <v>398</v>
      </c>
      <c r="D54" s="478">
        <v>30.59</v>
      </c>
      <c r="E54" s="455" t="s">
        <v>387</v>
      </c>
      <c r="F54" s="435" t="s">
        <v>422</v>
      </c>
      <c r="G54" s="500">
        <v>5571.1254999999992</v>
      </c>
      <c r="H54" s="501">
        <v>914.4839999999997</v>
      </c>
      <c r="I54" s="501">
        <v>4656.6414999999997</v>
      </c>
      <c r="J54" s="538" t="s">
        <v>48</v>
      </c>
      <c r="K54" s="538"/>
      <c r="L54" s="538"/>
    </row>
    <row r="55" spans="2:21" ht="15.75" thickBot="1">
      <c r="B55" s="827"/>
      <c r="C55" s="443"/>
      <c r="D55" s="479">
        <v>30.59</v>
      </c>
      <c r="E55" s="456" t="s">
        <v>387</v>
      </c>
      <c r="F55" s="437" t="s">
        <v>423</v>
      </c>
      <c r="G55" s="526">
        <v>158.40372704499998</v>
      </c>
      <c r="H55" s="507">
        <v>27.974065559999993</v>
      </c>
      <c r="I55" s="507">
        <v>130.429661485</v>
      </c>
      <c r="J55" s="507">
        <v>125.18543198374999</v>
      </c>
      <c r="K55" s="547">
        <v>22.596027817</v>
      </c>
      <c r="L55" s="507">
        <v>102.58940416674999</v>
      </c>
      <c r="N55" s="388"/>
      <c r="O55" s="388"/>
      <c r="P55" s="388"/>
      <c r="Q55" s="388"/>
      <c r="R55" s="388"/>
      <c r="S55" s="388"/>
      <c r="T55" s="388"/>
      <c r="U55" s="388"/>
    </row>
    <row r="56" spans="2:21">
      <c r="B56" s="827"/>
      <c r="C56" s="439" t="s">
        <v>386</v>
      </c>
      <c r="D56" s="829"/>
      <c r="E56" s="455"/>
      <c r="F56" s="435" t="s">
        <v>13</v>
      </c>
      <c r="G56" s="536"/>
      <c r="H56" s="537"/>
      <c r="I56" s="537"/>
      <c r="J56" s="476"/>
      <c r="K56" s="538"/>
      <c r="L56" s="538"/>
    </row>
    <row r="57" spans="2:21" ht="15.75" thickBot="1">
      <c r="B57" s="827"/>
      <c r="C57" s="443"/>
      <c r="D57" s="830"/>
      <c r="E57" s="456"/>
      <c r="F57" s="437" t="s">
        <v>421</v>
      </c>
      <c r="G57" s="539"/>
      <c r="H57" s="540"/>
      <c r="I57" s="540"/>
      <c r="J57" s="543">
        <v>0</v>
      </c>
      <c r="K57" s="543">
        <v>0</v>
      </c>
      <c r="L57" s="543">
        <v>0</v>
      </c>
    </row>
    <row r="58" spans="2:21">
      <c r="B58" s="827"/>
      <c r="C58" s="831" t="s">
        <v>105</v>
      </c>
      <c r="D58" s="832"/>
      <c r="E58" s="833"/>
      <c r="F58" s="435" t="s">
        <v>13</v>
      </c>
      <c r="G58" s="509">
        <v>5571.1254999999992</v>
      </c>
      <c r="H58" s="531">
        <v>914.4839999999997</v>
      </c>
      <c r="I58" s="531">
        <v>4656.6414999999997</v>
      </c>
      <c r="J58" s="541" t="s">
        <v>48</v>
      </c>
      <c r="K58" s="541"/>
      <c r="L58" s="541"/>
    </row>
    <row r="59" spans="2:21" ht="15.75" thickBot="1">
      <c r="B59" s="828"/>
      <c r="C59" s="834"/>
      <c r="D59" s="835"/>
      <c r="E59" s="836"/>
      <c r="F59" s="437" t="s">
        <v>396</v>
      </c>
      <c r="G59" s="515">
        <v>158.40372704499998</v>
      </c>
      <c r="H59" s="516">
        <v>27.974065559999993</v>
      </c>
      <c r="I59" s="516">
        <v>130.429661485</v>
      </c>
      <c r="J59" s="516">
        <v>125.18543198374999</v>
      </c>
      <c r="K59" s="516">
        <v>22.596027817</v>
      </c>
      <c r="L59" s="516">
        <v>102.58940416674999</v>
      </c>
      <c r="M59" s="546"/>
    </row>
    <row r="60" spans="2:21">
      <c r="B60" s="837" t="s">
        <v>388</v>
      </c>
      <c r="C60" s="840" t="s">
        <v>398</v>
      </c>
      <c r="D60" s="517">
        <v>63</v>
      </c>
      <c r="E60" s="518" t="s">
        <v>387</v>
      </c>
      <c r="F60" s="519" t="s">
        <v>422</v>
      </c>
      <c r="G60" s="500">
        <v>6340.8511451000004</v>
      </c>
      <c r="H60" s="501">
        <v>908.92729589999965</v>
      </c>
      <c r="I60" s="501">
        <v>5431.9238492000004</v>
      </c>
      <c r="J60" s="538" t="s">
        <v>48</v>
      </c>
      <c r="K60" s="538"/>
      <c r="L60" s="538"/>
      <c r="M60" s="546"/>
    </row>
    <row r="61" spans="2:21" ht="15.75" thickBot="1">
      <c r="B61" s="838"/>
      <c r="C61" s="830"/>
      <c r="D61" s="523">
        <v>63</v>
      </c>
      <c r="E61" s="524" t="s">
        <v>387</v>
      </c>
      <c r="F61" s="525" t="s">
        <v>423</v>
      </c>
      <c r="G61" s="526">
        <v>360.72161114129995</v>
      </c>
      <c r="H61" s="507">
        <v>57.262419641699978</v>
      </c>
      <c r="I61" s="507">
        <v>303.45919149959997</v>
      </c>
      <c r="J61" s="507">
        <v>269.58829009396493</v>
      </c>
      <c r="K61" s="507">
        <v>43.992387100934998</v>
      </c>
      <c r="L61" s="507">
        <v>225.59590299302994</v>
      </c>
      <c r="M61" s="546"/>
    </row>
    <row r="62" spans="2:21">
      <c r="B62" s="838"/>
      <c r="C62" s="840" t="s">
        <v>386</v>
      </c>
      <c r="D62" s="840"/>
      <c r="E62" s="524"/>
      <c r="F62" s="527" t="s">
        <v>13</v>
      </c>
      <c r="G62" s="536"/>
      <c r="H62" s="537"/>
      <c r="I62" s="537"/>
      <c r="J62" s="538"/>
      <c r="K62" s="538"/>
      <c r="L62" s="538"/>
      <c r="M62" s="546"/>
    </row>
    <row r="63" spans="2:21" ht="15.75" thickBot="1">
      <c r="B63" s="838"/>
      <c r="C63" s="830"/>
      <c r="D63" s="830"/>
      <c r="E63" s="529"/>
      <c r="F63" s="525" t="s">
        <v>396</v>
      </c>
      <c r="G63" s="539"/>
      <c r="H63" s="540"/>
      <c r="I63" s="540"/>
      <c r="J63" s="543">
        <v>0</v>
      </c>
      <c r="K63" s="507">
        <v>0</v>
      </c>
      <c r="L63" s="543">
        <v>0</v>
      </c>
      <c r="M63" s="546"/>
    </row>
    <row r="64" spans="2:21">
      <c r="B64" s="838"/>
      <c r="C64" s="841" t="s">
        <v>105</v>
      </c>
      <c r="D64" s="832"/>
      <c r="E64" s="842"/>
      <c r="F64" s="519" t="s">
        <v>13</v>
      </c>
      <c r="G64" s="509">
        <v>6340.8511451000004</v>
      </c>
      <c r="H64" s="531">
        <v>908.92729589999965</v>
      </c>
      <c r="I64" s="531">
        <v>5431.9238492000004</v>
      </c>
      <c r="J64" s="541" t="s">
        <v>48</v>
      </c>
      <c r="K64" s="541"/>
      <c r="L64" s="541"/>
      <c r="M64" s="546"/>
    </row>
    <row r="65" spans="1:13" ht="15.75" thickBot="1">
      <c r="B65" s="839"/>
      <c r="C65" s="834"/>
      <c r="D65" s="835"/>
      <c r="E65" s="843"/>
      <c r="F65" s="532" t="s">
        <v>396</v>
      </c>
      <c r="G65" s="515">
        <v>360.72161114129995</v>
      </c>
      <c r="H65" s="516">
        <v>57.262419641699978</v>
      </c>
      <c r="I65" s="516">
        <v>303.45919149959997</v>
      </c>
      <c r="J65" s="516">
        <v>269.58829009396493</v>
      </c>
      <c r="K65" s="516">
        <v>43.992387100934998</v>
      </c>
      <c r="L65" s="516">
        <v>225.59590299302994</v>
      </c>
      <c r="M65" s="546"/>
    </row>
    <row r="67" spans="1:13">
      <c r="B67" s="388" t="s">
        <v>424</v>
      </c>
    </row>
    <row r="69" spans="1:13">
      <c r="B69" s="388"/>
      <c r="C69" s="388"/>
      <c r="D69" s="388"/>
      <c r="E69" s="388"/>
      <c r="F69" s="388"/>
      <c r="G69" s="486"/>
      <c r="H69" s="486"/>
      <c r="I69" s="486"/>
      <c r="J69" s="486"/>
      <c r="K69" s="486"/>
      <c r="L69" s="486"/>
    </row>
    <row r="70" spans="1:13">
      <c r="B70" s="487" t="s">
        <v>26</v>
      </c>
    </row>
    <row r="71" spans="1:13">
      <c r="A71" s="382">
        <v>1</v>
      </c>
      <c r="B71" s="382" t="s">
        <v>115</v>
      </c>
      <c r="C71" s="488"/>
      <c r="D71" s="488"/>
      <c r="F71" s="488"/>
    </row>
    <row r="72" spans="1:13">
      <c r="A72" s="382">
        <v>2</v>
      </c>
      <c r="B72" s="382" t="s">
        <v>425</v>
      </c>
      <c r="C72" s="488"/>
      <c r="D72" s="488"/>
      <c r="F72" s="488"/>
    </row>
    <row r="73" spans="1:13">
      <c r="A73" s="382">
        <v>3</v>
      </c>
      <c r="B73" s="382" t="s">
        <v>426</v>
      </c>
      <c r="C73" s="488"/>
      <c r="D73" s="488"/>
      <c r="F73" s="488"/>
    </row>
    <row r="74" spans="1:13">
      <c r="A74" s="548">
        <v>4</v>
      </c>
      <c r="B74" s="548" t="s">
        <v>427</v>
      </c>
    </row>
    <row r="75" spans="1:13">
      <c r="A75" s="382">
        <v>5</v>
      </c>
      <c r="B75" s="548" t="s">
        <v>428</v>
      </c>
    </row>
    <row r="76" spans="1:13">
      <c r="A76" s="548">
        <v>6</v>
      </c>
      <c r="B76" s="548" t="s">
        <v>429</v>
      </c>
    </row>
    <row r="77" spans="1:13">
      <c r="A77" s="548">
        <v>7</v>
      </c>
      <c r="B77" s="548" t="s">
        <v>430</v>
      </c>
    </row>
    <row r="78" spans="1:13">
      <c r="A78" s="548">
        <v>8</v>
      </c>
      <c r="B78" s="548" t="s">
        <v>431</v>
      </c>
    </row>
    <row r="79" spans="1:13">
      <c r="A79" s="548">
        <v>9</v>
      </c>
      <c r="B79" s="548" t="s">
        <v>432</v>
      </c>
    </row>
    <row r="80" spans="1:13">
      <c r="A80" s="548">
        <v>10</v>
      </c>
      <c r="B80" s="548" t="s">
        <v>433</v>
      </c>
    </row>
    <row r="81" spans="1:2">
      <c r="A81" s="548"/>
      <c r="B81" s="548"/>
    </row>
  </sheetData>
  <mergeCells count="47">
    <mergeCell ref="B5:L5"/>
    <mergeCell ref="N5:V6"/>
    <mergeCell ref="G6:I6"/>
    <mergeCell ref="J6:L6"/>
    <mergeCell ref="B8:B11"/>
    <mergeCell ref="C8:C9"/>
    <mergeCell ref="D8:D9"/>
    <mergeCell ref="C10:E11"/>
    <mergeCell ref="B30:B35"/>
    <mergeCell ref="D32:D33"/>
    <mergeCell ref="C34:E35"/>
    <mergeCell ref="B12:B17"/>
    <mergeCell ref="C12:C13"/>
    <mergeCell ref="C14:C15"/>
    <mergeCell ref="D14:D15"/>
    <mergeCell ref="C16:E17"/>
    <mergeCell ref="B18:B23"/>
    <mergeCell ref="D20:D21"/>
    <mergeCell ref="C22:E23"/>
    <mergeCell ref="B24:B29"/>
    <mergeCell ref="C24:C25"/>
    <mergeCell ref="C26:C27"/>
    <mergeCell ref="D26:D27"/>
    <mergeCell ref="C28:E29"/>
    <mergeCell ref="B36:B41"/>
    <mergeCell ref="C36:C37"/>
    <mergeCell ref="C38:C39"/>
    <mergeCell ref="D38:D39"/>
    <mergeCell ref="E38:E39"/>
    <mergeCell ref="C40:E41"/>
    <mergeCell ref="B42:B47"/>
    <mergeCell ref="D44:D45"/>
    <mergeCell ref="E44:E45"/>
    <mergeCell ref="C46:E47"/>
    <mergeCell ref="B48:B53"/>
    <mergeCell ref="C48:C49"/>
    <mergeCell ref="C50:C51"/>
    <mergeCell ref="D50:D51"/>
    <mergeCell ref="C52:E53"/>
    <mergeCell ref="B54:B59"/>
    <mergeCell ref="D56:D57"/>
    <mergeCell ref="C58:E59"/>
    <mergeCell ref="B60:B65"/>
    <mergeCell ref="C60:C61"/>
    <mergeCell ref="C62:C63"/>
    <mergeCell ref="D62:D63"/>
    <mergeCell ref="C64:E65"/>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9185-C3B5-4071-9CA6-68D8D3BE8D64}">
  <sheetPr>
    <tabColor rgb="FFA2B2C8"/>
    <pageSetUpPr fitToPage="1"/>
  </sheetPr>
  <dimension ref="A2:T63"/>
  <sheetViews>
    <sheetView showGridLines="0" zoomScaleNormal="100" workbookViewId="0"/>
  </sheetViews>
  <sheetFormatPr defaultColWidth="7" defaultRowHeight="15"/>
  <cols>
    <col min="1" max="1" width="3" style="382" customWidth="1"/>
    <col min="2" max="2" width="18.875" style="382" customWidth="1"/>
    <col min="3" max="3" width="15.5" style="382" customWidth="1"/>
    <col min="4" max="4" width="21.375" style="382" customWidth="1"/>
    <col min="5" max="5" width="5.875" style="383" customWidth="1"/>
    <col min="6" max="6" width="16.75" style="382" customWidth="1"/>
    <col min="7" max="7" width="12.5" style="384" customWidth="1"/>
    <col min="8" max="12" width="16" style="382" customWidth="1"/>
    <col min="13" max="13" width="7" style="382"/>
    <col min="14" max="14" width="14.5" style="382" customWidth="1"/>
    <col min="15" max="15" width="15.375" style="382" customWidth="1"/>
    <col min="16" max="16" width="16.125" style="382" customWidth="1"/>
    <col min="17" max="17" width="15.375" style="382" customWidth="1"/>
    <col min="18" max="18" width="15.625" style="382" customWidth="1"/>
    <col min="19" max="19" width="11.5" style="382" customWidth="1"/>
    <col min="20" max="20" width="17.125" style="382" customWidth="1"/>
    <col min="21" max="16384" width="7" style="382"/>
  </cols>
  <sheetData>
    <row r="2" spans="2:20">
      <c r="B2" s="381" t="s">
        <v>369</v>
      </c>
      <c r="C2" s="381"/>
    </row>
    <row r="3" spans="2:20" ht="15.75" thickBot="1">
      <c r="B3" s="381" t="s">
        <v>370</v>
      </c>
      <c r="C3" s="385">
        <v>45199</v>
      </c>
    </row>
    <row r="4" spans="2:20" ht="29.25" customHeight="1" thickBot="1">
      <c r="G4" s="863" t="s">
        <v>605</v>
      </c>
      <c r="H4" s="874"/>
      <c r="I4" s="875"/>
      <c r="J4" s="863" t="s">
        <v>371</v>
      </c>
      <c r="K4" s="874"/>
      <c r="L4" s="875"/>
      <c r="N4" s="876" t="s">
        <v>372</v>
      </c>
      <c r="O4" s="877"/>
      <c r="P4" s="877"/>
      <c r="Q4" s="877"/>
      <c r="R4" s="877"/>
      <c r="S4" s="877"/>
      <c r="T4" s="878"/>
    </row>
    <row r="5" spans="2:20" ht="30.75" customHeight="1" thickBot="1">
      <c r="B5" s="386" t="s">
        <v>373</v>
      </c>
      <c r="C5" s="387" t="s">
        <v>374</v>
      </c>
      <c r="D5" s="387" t="s">
        <v>375</v>
      </c>
      <c r="F5" s="388"/>
      <c r="G5" s="389" t="s">
        <v>105</v>
      </c>
      <c r="H5" s="390" t="s">
        <v>376</v>
      </c>
      <c r="I5" s="391" t="s">
        <v>377</v>
      </c>
      <c r="J5" s="390" t="s">
        <v>105</v>
      </c>
      <c r="K5" s="390" t="s">
        <v>376</v>
      </c>
      <c r="L5" s="391" t="s">
        <v>377</v>
      </c>
      <c r="N5" s="392" t="s">
        <v>378</v>
      </c>
      <c r="O5" s="392" t="s">
        <v>379</v>
      </c>
      <c r="P5" s="392" t="s">
        <v>380</v>
      </c>
      <c r="Q5" s="392" t="s">
        <v>381</v>
      </c>
      <c r="R5" s="392" t="s">
        <v>382</v>
      </c>
      <c r="S5" s="392" t="s">
        <v>383</v>
      </c>
      <c r="T5" s="393" t="s">
        <v>384</v>
      </c>
    </row>
    <row r="6" spans="2:20">
      <c r="B6" s="879" t="s">
        <v>385</v>
      </c>
      <c r="C6" s="394" t="s">
        <v>386</v>
      </c>
      <c r="D6" s="395">
        <v>41800</v>
      </c>
      <c r="E6" s="396" t="s">
        <v>387</v>
      </c>
      <c r="F6" s="397" t="s">
        <v>13</v>
      </c>
      <c r="G6" s="398">
        <v>1073.7759999999998</v>
      </c>
      <c r="H6" s="399">
        <v>0</v>
      </c>
      <c r="I6" s="400">
        <v>1073.7759999999998</v>
      </c>
      <c r="J6" s="401"/>
      <c r="K6" s="402"/>
      <c r="L6" s="402"/>
      <c r="N6" s="403" t="s">
        <v>601</v>
      </c>
      <c r="O6" s="404" t="s">
        <v>377</v>
      </c>
      <c r="P6" s="404">
        <v>10</v>
      </c>
      <c r="Q6" s="405" t="s">
        <v>388</v>
      </c>
      <c r="R6" s="797">
        <v>139.887</v>
      </c>
      <c r="S6" s="798">
        <v>176850</v>
      </c>
      <c r="T6" s="406">
        <f>R6*S6/1000000</f>
        <v>24.739015949999999</v>
      </c>
    </row>
    <row r="7" spans="2:20" ht="15.75" thickBot="1">
      <c r="B7" s="880"/>
      <c r="C7" s="407"/>
      <c r="D7" s="408"/>
      <c r="E7" s="409" t="s">
        <v>389</v>
      </c>
      <c r="F7" s="410" t="s">
        <v>390</v>
      </c>
      <c r="G7" s="411">
        <v>44.883836799999997</v>
      </c>
      <c r="H7" s="412">
        <v>0</v>
      </c>
      <c r="I7" s="412">
        <v>44.883836799999997</v>
      </c>
      <c r="J7" s="413">
        <v>22.441918399999999</v>
      </c>
      <c r="K7" s="414">
        <v>0</v>
      </c>
      <c r="L7" s="414">
        <v>22.441918399999999</v>
      </c>
      <c r="N7" s="415" t="s">
        <v>602</v>
      </c>
      <c r="O7" s="416" t="s">
        <v>377</v>
      </c>
      <c r="P7" s="416">
        <v>10</v>
      </c>
      <c r="Q7" s="417" t="s">
        <v>388</v>
      </c>
      <c r="R7" s="416">
        <v>259.5</v>
      </c>
      <c r="S7" s="799">
        <v>128660</v>
      </c>
      <c r="T7" s="418">
        <f>R7*S7/1000000</f>
        <v>33.387270000000001</v>
      </c>
    </row>
    <row r="8" spans="2:20">
      <c r="B8" s="880"/>
      <c r="C8" s="394" t="s">
        <v>105</v>
      </c>
      <c r="D8" s="419"/>
      <c r="E8" s="420"/>
      <c r="F8" s="421" t="s">
        <v>13</v>
      </c>
      <c r="G8" s="422">
        <v>1073.7759999999998</v>
      </c>
      <c r="H8" s="423">
        <v>0</v>
      </c>
      <c r="I8" s="423">
        <v>1073.7759999999998</v>
      </c>
      <c r="J8" s="424" t="s">
        <v>48</v>
      </c>
      <c r="K8" s="425"/>
      <c r="L8" s="425"/>
    </row>
    <row r="9" spans="2:20" ht="15.75" thickBot="1">
      <c r="B9" s="881"/>
      <c r="C9" s="407"/>
      <c r="D9" s="426"/>
      <c r="E9" s="427"/>
      <c r="F9" s="410" t="s">
        <v>390</v>
      </c>
      <c r="G9" s="428">
        <v>44.883836799999997</v>
      </c>
      <c r="H9" s="429">
        <v>0</v>
      </c>
      <c r="I9" s="429">
        <v>44.883836799999997</v>
      </c>
      <c r="J9" s="430">
        <v>22.441918399999999</v>
      </c>
      <c r="K9" s="431">
        <v>0</v>
      </c>
      <c r="L9" s="431">
        <v>22.441918399999999</v>
      </c>
      <c r="N9" s="388" t="s">
        <v>26</v>
      </c>
    </row>
    <row r="10" spans="2:20">
      <c r="B10" s="882" t="s">
        <v>391</v>
      </c>
      <c r="C10" s="432" t="s">
        <v>386</v>
      </c>
      <c r="D10" s="433">
        <v>40645.660000000003</v>
      </c>
      <c r="E10" s="434"/>
      <c r="F10" s="435" t="s">
        <v>13</v>
      </c>
      <c r="G10" s="398">
        <v>1115.9979999999998</v>
      </c>
      <c r="H10" s="400">
        <v>12.06</v>
      </c>
      <c r="I10" s="400">
        <v>1103.9379999999999</v>
      </c>
      <c r="J10" s="401"/>
      <c r="K10" s="402"/>
      <c r="L10" s="402"/>
      <c r="N10" s="382" t="s">
        <v>603</v>
      </c>
    </row>
    <row r="11" spans="2:20" ht="15.75" thickBot="1">
      <c r="B11" s="883"/>
      <c r="C11" s="432"/>
      <c r="D11" s="436"/>
      <c r="E11" s="434"/>
      <c r="F11" s="437" t="s">
        <v>390</v>
      </c>
      <c r="G11" s="438">
        <v>45.360475268679998</v>
      </c>
      <c r="H11" s="412">
        <v>0.49018665960000007</v>
      </c>
      <c r="I11" s="412">
        <v>44.870288609079999</v>
      </c>
      <c r="J11" s="413">
        <v>45.122156034340001</v>
      </c>
      <c r="K11" s="414">
        <v>0.24509332980000004</v>
      </c>
      <c r="L11" s="414">
        <v>44.877062704540002</v>
      </c>
    </row>
    <row r="12" spans="2:20">
      <c r="B12" s="883"/>
      <c r="C12" s="439" t="s">
        <v>105</v>
      </c>
      <c r="D12" s="433"/>
      <c r="E12" s="440"/>
      <c r="F12" s="441" t="s">
        <v>13</v>
      </c>
      <c r="G12" s="442">
        <v>1115.9979999999998</v>
      </c>
      <c r="H12" s="422">
        <v>12.06</v>
      </c>
      <c r="I12" s="423">
        <v>1103.9379999999999</v>
      </c>
      <c r="J12" s="424" t="s">
        <v>48</v>
      </c>
      <c r="K12" s="425"/>
      <c r="L12" s="425"/>
    </row>
    <row r="13" spans="2:20" ht="15.75" thickBot="1">
      <c r="B13" s="884"/>
      <c r="C13" s="443"/>
      <c r="D13" s="436"/>
      <c r="E13" s="444"/>
      <c r="F13" s="445" t="s">
        <v>390</v>
      </c>
      <c r="G13" s="428">
        <v>45.360475268679998</v>
      </c>
      <c r="H13" s="428">
        <v>0.49018665960000007</v>
      </c>
      <c r="I13" s="428">
        <v>44.870288609079999</v>
      </c>
      <c r="J13" s="430">
        <v>45.122156034340001</v>
      </c>
      <c r="K13" s="431">
        <v>0.24509332980000004</v>
      </c>
      <c r="L13" s="431">
        <v>44.877062704540002</v>
      </c>
    </row>
    <row r="14" spans="2:20">
      <c r="B14" s="869" t="s">
        <v>392</v>
      </c>
      <c r="C14" s="446" t="s">
        <v>386</v>
      </c>
      <c r="D14" s="419">
        <v>46150</v>
      </c>
      <c r="E14" s="447" t="s">
        <v>387</v>
      </c>
      <c r="F14" s="448" t="s">
        <v>13</v>
      </c>
      <c r="G14" s="449">
        <v>1053.7470000000001</v>
      </c>
      <c r="H14" s="450">
        <v>11.007</v>
      </c>
      <c r="I14" s="450">
        <v>1042.74</v>
      </c>
      <c r="J14" s="401"/>
      <c r="K14" s="402"/>
      <c r="L14" s="402"/>
    </row>
    <row r="15" spans="2:20" ht="15.75" thickBot="1">
      <c r="B15" s="873"/>
      <c r="C15" s="451"/>
      <c r="D15" s="426"/>
      <c r="E15" s="452" t="s">
        <v>389</v>
      </c>
      <c r="F15" s="453" t="s">
        <v>393</v>
      </c>
      <c r="G15" s="438">
        <v>48.630424049999981</v>
      </c>
      <c r="H15" s="412">
        <v>0.50797305000000004</v>
      </c>
      <c r="I15" s="412">
        <v>48.122450999999984</v>
      </c>
      <c r="J15" s="413">
        <v>46.995449659339997</v>
      </c>
      <c r="K15" s="414">
        <v>0.49907985480000006</v>
      </c>
      <c r="L15" s="414">
        <v>46.496369804539995</v>
      </c>
    </row>
    <row r="16" spans="2:20">
      <c r="B16" s="873"/>
      <c r="C16" s="446" t="s">
        <v>105</v>
      </c>
      <c r="D16" s="419"/>
      <c r="E16" s="447"/>
      <c r="F16" s="448" t="s">
        <v>13</v>
      </c>
      <c r="G16" s="442">
        <v>1053.7470000000001</v>
      </c>
      <c r="H16" s="422">
        <v>11.007</v>
      </c>
      <c r="I16" s="423">
        <v>1042.74</v>
      </c>
      <c r="J16" s="424" t="s">
        <v>48</v>
      </c>
      <c r="K16" s="425"/>
      <c r="L16" s="425"/>
    </row>
    <row r="17" spans="2:13" ht="15.75" thickBot="1">
      <c r="B17" s="846"/>
      <c r="C17" s="451"/>
      <c r="D17" s="426"/>
      <c r="E17" s="454"/>
      <c r="F17" s="453" t="s">
        <v>390</v>
      </c>
      <c r="G17" s="428">
        <v>48.630424049999981</v>
      </c>
      <c r="H17" s="428">
        <v>0.50797305000000004</v>
      </c>
      <c r="I17" s="428">
        <v>48.122450999999984</v>
      </c>
      <c r="J17" s="430">
        <v>46.995449659339997</v>
      </c>
      <c r="K17" s="431">
        <v>0.49907985480000006</v>
      </c>
      <c r="L17" s="431">
        <v>46.496369804539995</v>
      </c>
    </row>
    <row r="18" spans="2:13">
      <c r="B18" s="826" t="s">
        <v>394</v>
      </c>
      <c r="C18" s="439" t="s">
        <v>395</v>
      </c>
      <c r="D18" s="433">
        <v>45950</v>
      </c>
      <c r="E18" s="455" t="s">
        <v>387</v>
      </c>
      <c r="F18" s="435" t="s">
        <v>13</v>
      </c>
      <c r="G18" s="398">
        <v>1060.7942</v>
      </c>
      <c r="H18" s="400">
        <v>18.055</v>
      </c>
      <c r="I18" s="400">
        <v>1042.7392</v>
      </c>
      <c r="J18" s="401"/>
      <c r="K18" s="402"/>
      <c r="L18" s="402"/>
    </row>
    <row r="19" spans="2:13" ht="15.75" thickBot="1">
      <c r="B19" s="867"/>
      <c r="C19" s="443"/>
      <c r="D19" s="436"/>
      <c r="E19" s="456" t="s">
        <v>389</v>
      </c>
      <c r="F19" s="437" t="s">
        <v>390</v>
      </c>
      <c r="G19" s="438">
        <v>48.743493489999999</v>
      </c>
      <c r="H19" s="412">
        <v>0.82962725000000004</v>
      </c>
      <c r="I19" s="412">
        <v>47.913866239999997</v>
      </c>
      <c r="J19" s="413">
        <v>48.68695876999999</v>
      </c>
      <c r="K19" s="414">
        <v>0.66880015000000004</v>
      </c>
      <c r="L19" s="414">
        <v>48.018158619999987</v>
      </c>
    </row>
    <row r="20" spans="2:13">
      <c r="B20" s="867"/>
      <c r="C20" s="439" t="s">
        <v>105</v>
      </c>
      <c r="D20" s="433"/>
      <c r="E20" s="440"/>
      <c r="F20" s="435" t="s">
        <v>13</v>
      </c>
      <c r="G20" s="442">
        <v>1060.7942</v>
      </c>
      <c r="H20" s="422">
        <v>18.055</v>
      </c>
      <c r="I20" s="423">
        <v>1042.7392</v>
      </c>
      <c r="J20" s="424"/>
      <c r="K20" s="425"/>
      <c r="L20" s="425"/>
    </row>
    <row r="21" spans="2:13" ht="15.75" thickBot="1">
      <c r="B21" s="868"/>
      <c r="C21" s="443"/>
      <c r="D21" s="436"/>
      <c r="E21" s="444"/>
      <c r="F21" s="437" t="s">
        <v>396</v>
      </c>
      <c r="G21" s="428">
        <v>48.743493489999999</v>
      </c>
      <c r="H21" s="428">
        <v>0.82962725000000004</v>
      </c>
      <c r="I21" s="428">
        <v>47.913866239999997</v>
      </c>
      <c r="J21" s="430">
        <v>48.68695876999999</v>
      </c>
      <c r="K21" s="431">
        <v>0.66880015000000004</v>
      </c>
      <c r="L21" s="431">
        <v>48.018158619999987</v>
      </c>
    </row>
    <row r="22" spans="2:13">
      <c r="B22" s="869" t="s">
        <v>397</v>
      </c>
      <c r="C22" s="446" t="s">
        <v>398</v>
      </c>
      <c r="D22" s="419">
        <v>46150</v>
      </c>
      <c r="E22" s="447" t="s">
        <v>387</v>
      </c>
      <c r="F22" s="448" t="s">
        <v>13</v>
      </c>
      <c r="G22" s="398">
        <v>589.202</v>
      </c>
      <c r="H22" s="400">
        <v>0</v>
      </c>
      <c r="I22" s="400">
        <v>589.202</v>
      </c>
      <c r="J22" s="401"/>
      <c r="K22" s="402"/>
      <c r="L22" s="402"/>
    </row>
    <row r="23" spans="2:13" ht="15.75" thickBot="1">
      <c r="B23" s="870"/>
      <c r="C23" s="451"/>
      <c r="D23" s="426"/>
      <c r="E23" s="452" t="s">
        <v>389</v>
      </c>
      <c r="F23" s="453" t="s">
        <v>393</v>
      </c>
      <c r="G23" s="411">
        <v>27.191672300000004</v>
      </c>
      <c r="H23" s="457">
        <v>0</v>
      </c>
      <c r="I23" s="457">
        <v>27.191672300000004</v>
      </c>
      <c r="J23" s="413">
        <v>37.967582895</v>
      </c>
      <c r="K23" s="414">
        <v>0.41481362500000002</v>
      </c>
      <c r="L23" s="414">
        <v>37.552769269999999</v>
      </c>
    </row>
    <row r="24" spans="2:13">
      <c r="B24" s="870"/>
      <c r="C24" s="458" t="s">
        <v>386</v>
      </c>
      <c r="D24" s="419">
        <v>46150</v>
      </c>
      <c r="E24" s="459"/>
      <c r="F24" s="448" t="s">
        <v>13</v>
      </c>
      <c r="G24" s="449">
        <v>481.38699999999994</v>
      </c>
      <c r="H24" s="450">
        <v>22.779</v>
      </c>
      <c r="I24" s="450">
        <v>458.60799999999995</v>
      </c>
      <c r="J24" s="460"/>
      <c r="K24" s="461"/>
      <c r="L24" s="461"/>
    </row>
    <row r="25" spans="2:13" ht="15.75" thickBot="1">
      <c r="B25" s="870"/>
      <c r="C25" s="458"/>
      <c r="D25" s="426"/>
      <c r="E25" s="459"/>
      <c r="F25" s="453" t="s">
        <v>390</v>
      </c>
      <c r="G25" s="412">
        <v>22.216010050000001</v>
      </c>
      <c r="H25" s="412">
        <v>1.0512508500000002</v>
      </c>
      <c r="I25" s="412">
        <v>21.164759200000002</v>
      </c>
      <c r="J25" s="413">
        <v>11.108005025000001</v>
      </c>
      <c r="K25" s="414">
        <v>0.52562542500000009</v>
      </c>
      <c r="L25" s="414">
        <v>10.582379600000001</v>
      </c>
    </row>
    <row r="26" spans="2:13">
      <c r="B26" s="870"/>
      <c r="C26" s="446" t="s">
        <v>105</v>
      </c>
      <c r="D26" s="419"/>
      <c r="E26" s="447"/>
      <c r="F26" s="448" t="s">
        <v>13</v>
      </c>
      <c r="G26" s="422">
        <v>1070.5889999999999</v>
      </c>
      <c r="H26" s="423">
        <v>22.779</v>
      </c>
      <c r="I26" s="423">
        <v>1047.81</v>
      </c>
      <c r="J26" s="424"/>
      <c r="K26" s="425"/>
      <c r="L26" s="425"/>
    </row>
    <row r="27" spans="2:13" ht="15.75" thickBot="1">
      <c r="B27" s="871"/>
      <c r="C27" s="451"/>
      <c r="D27" s="426"/>
      <c r="E27" s="454"/>
      <c r="F27" s="453" t="s">
        <v>390</v>
      </c>
      <c r="G27" s="428">
        <v>49.407682350000002</v>
      </c>
      <c r="H27" s="428">
        <v>1.0512508500000002</v>
      </c>
      <c r="I27" s="428">
        <v>48.356431500000006</v>
      </c>
      <c r="J27" s="430">
        <v>49.075587920000004</v>
      </c>
      <c r="K27" s="431">
        <v>0.94043905000000017</v>
      </c>
      <c r="L27" s="431">
        <v>48.135148870000002</v>
      </c>
    </row>
    <row r="28" spans="2:13">
      <c r="B28" s="826" t="s">
        <v>399</v>
      </c>
      <c r="C28" s="439" t="s">
        <v>398</v>
      </c>
      <c r="D28" s="433">
        <v>46149</v>
      </c>
      <c r="E28" s="455" t="s">
        <v>387</v>
      </c>
      <c r="F28" s="435" t="s">
        <v>13</v>
      </c>
      <c r="G28" s="398">
        <v>604.62899999999991</v>
      </c>
      <c r="H28" s="400">
        <v>24.048999999999999</v>
      </c>
      <c r="I28" s="400">
        <v>580.57999999999993</v>
      </c>
      <c r="J28" s="460"/>
      <c r="K28" s="461"/>
      <c r="L28" s="461"/>
    </row>
    <row r="29" spans="2:13" ht="15.75" thickBot="1">
      <c r="B29" s="867"/>
      <c r="C29" s="443"/>
      <c r="D29" s="462"/>
      <c r="E29" s="456" t="s">
        <v>389</v>
      </c>
      <c r="F29" s="437" t="s">
        <v>390</v>
      </c>
      <c r="G29" s="411">
        <v>27.903023720999997</v>
      </c>
      <c r="H29" s="457">
        <v>1.109837301</v>
      </c>
      <c r="I29" s="457">
        <v>26.793186419999998</v>
      </c>
      <c r="J29" s="413">
        <v>27.547348010499999</v>
      </c>
      <c r="K29" s="414">
        <v>0.5549186505</v>
      </c>
      <c r="L29" s="414">
        <v>26.992429359999999</v>
      </c>
    </row>
    <row r="30" spans="2:13">
      <c r="B30" s="867"/>
      <c r="C30" s="439" t="s">
        <v>386</v>
      </c>
      <c r="D30" s="463"/>
      <c r="E30" s="455"/>
      <c r="F30" s="441" t="s">
        <v>13</v>
      </c>
      <c r="G30" s="464"/>
      <c r="H30" s="465"/>
      <c r="I30" s="465"/>
      <c r="J30" s="401"/>
      <c r="K30" s="402"/>
      <c r="L30" s="402"/>
    </row>
    <row r="31" spans="2:13" ht="15.75" thickBot="1">
      <c r="B31" s="867"/>
      <c r="C31" s="443"/>
      <c r="D31" s="462"/>
      <c r="E31" s="456"/>
      <c r="F31" s="445" t="s">
        <v>390</v>
      </c>
      <c r="G31" s="466"/>
      <c r="H31" s="467"/>
      <c r="I31" s="467"/>
      <c r="J31" s="413">
        <v>11.108005025000001</v>
      </c>
      <c r="K31" s="414">
        <v>0.52562542500000009</v>
      </c>
      <c r="L31" s="414">
        <v>10.582379600000001</v>
      </c>
      <c r="M31" s="468"/>
    </row>
    <row r="32" spans="2:13">
      <c r="B32" s="867"/>
      <c r="C32" s="439" t="s">
        <v>105</v>
      </c>
      <c r="D32" s="433"/>
      <c r="E32" s="440"/>
      <c r="F32" s="435" t="s">
        <v>13</v>
      </c>
      <c r="G32" s="422">
        <v>604.62899999999991</v>
      </c>
      <c r="H32" s="423">
        <v>24.048999999999999</v>
      </c>
      <c r="I32" s="423">
        <v>580.57999999999993</v>
      </c>
      <c r="J32" s="424"/>
      <c r="K32" s="425"/>
      <c r="L32" s="425"/>
    </row>
    <row r="33" spans="2:12" ht="15.75" thickBot="1">
      <c r="B33" s="868"/>
      <c r="C33" s="443"/>
      <c r="D33" s="436"/>
      <c r="E33" s="444"/>
      <c r="F33" s="445" t="s">
        <v>390</v>
      </c>
      <c r="G33" s="428">
        <v>27.903023720999997</v>
      </c>
      <c r="H33" s="428">
        <v>1.109837301</v>
      </c>
      <c r="I33" s="428">
        <v>26.793186419999998</v>
      </c>
      <c r="J33" s="430">
        <v>38.655353035499999</v>
      </c>
      <c r="K33" s="431">
        <v>1.0805440755000002</v>
      </c>
      <c r="L33" s="431">
        <v>37.574808959999999</v>
      </c>
    </row>
    <row r="34" spans="2:12" ht="15.75" thickBot="1">
      <c r="B34" s="869" t="s">
        <v>400</v>
      </c>
      <c r="C34" s="446" t="s">
        <v>398</v>
      </c>
      <c r="D34" s="419">
        <v>47820</v>
      </c>
      <c r="E34" s="447" t="s">
        <v>387</v>
      </c>
      <c r="F34" s="448" t="s">
        <v>13</v>
      </c>
      <c r="G34" s="398">
        <v>599.15499999999997</v>
      </c>
      <c r="H34" s="400">
        <v>29.306999999999999</v>
      </c>
      <c r="I34" s="400">
        <v>569.84799999999996</v>
      </c>
      <c r="J34" s="401"/>
      <c r="K34" s="402"/>
      <c r="L34" s="402"/>
    </row>
    <row r="35" spans="2:12" ht="15.75" thickBot="1">
      <c r="B35" s="869"/>
      <c r="C35" s="451"/>
      <c r="D35" s="426"/>
      <c r="E35" s="452" t="s">
        <v>389</v>
      </c>
      <c r="F35" s="453" t="s">
        <v>393</v>
      </c>
      <c r="G35" s="411">
        <v>28.651592100000002</v>
      </c>
      <c r="H35" s="457">
        <v>1.4014607400000001</v>
      </c>
      <c r="I35" s="457">
        <v>27.250131360000001</v>
      </c>
      <c r="J35" s="413">
        <v>28.277307910500003</v>
      </c>
      <c r="K35" s="414">
        <v>1.2556490205000002</v>
      </c>
      <c r="L35" s="414">
        <v>27.021658890000001</v>
      </c>
    </row>
    <row r="36" spans="2:12" ht="15.75" thickBot="1">
      <c r="B36" s="869"/>
      <c r="C36" s="446" t="s">
        <v>386</v>
      </c>
      <c r="D36" s="395"/>
      <c r="E36" s="447"/>
      <c r="F36" s="448" t="s">
        <v>13</v>
      </c>
      <c r="G36" s="464"/>
      <c r="H36" s="465"/>
      <c r="I36" s="465"/>
      <c r="J36" s="469"/>
      <c r="K36" s="470"/>
      <c r="L36" s="470"/>
    </row>
    <row r="37" spans="2:12" ht="15.75" thickBot="1">
      <c r="B37" s="869"/>
      <c r="C37" s="451"/>
      <c r="D37" s="426"/>
      <c r="E37" s="452"/>
      <c r="F37" s="453" t="s">
        <v>390</v>
      </c>
      <c r="G37" s="466"/>
      <c r="H37" s="467"/>
      <c r="I37" s="467"/>
      <c r="J37" s="471"/>
      <c r="K37" s="472"/>
      <c r="L37" s="472"/>
    </row>
    <row r="38" spans="2:12" ht="15.75" thickBot="1">
      <c r="B38" s="869"/>
      <c r="C38" s="446" t="s">
        <v>105</v>
      </c>
      <c r="D38" s="419"/>
      <c r="E38" s="447"/>
      <c r="F38" s="448" t="s">
        <v>13</v>
      </c>
      <c r="G38" s="422">
        <v>599.15499999999997</v>
      </c>
      <c r="H38" s="423">
        <v>29.306999999999999</v>
      </c>
      <c r="I38" s="423">
        <v>569.84799999999996</v>
      </c>
      <c r="J38" s="473"/>
      <c r="K38" s="474"/>
      <c r="L38" s="474"/>
    </row>
    <row r="39" spans="2:12" ht="15.75" thickBot="1">
      <c r="B39" s="872"/>
      <c r="C39" s="451"/>
      <c r="D39" s="426"/>
      <c r="E39" s="454"/>
      <c r="F39" s="453" t="s">
        <v>390</v>
      </c>
      <c r="G39" s="428">
        <v>28.651592100000002</v>
      </c>
      <c r="H39" s="428">
        <v>1.4014607400000001</v>
      </c>
      <c r="I39" s="428">
        <v>27.250131360000001</v>
      </c>
      <c r="J39" s="430">
        <v>28.277307910500003</v>
      </c>
      <c r="K39" s="431">
        <v>1.2556490205000002</v>
      </c>
      <c r="L39" s="431">
        <v>27.021658890000001</v>
      </c>
    </row>
    <row r="40" spans="2:12">
      <c r="B40" s="826" t="s">
        <v>401</v>
      </c>
      <c r="C40" s="439" t="s">
        <v>398</v>
      </c>
      <c r="D40" s="433">
        <v>46000</v>
      </c>
      <c r="E40" s="455" t="s">
        <v>387</v>
      </c>
      <c r="F40" s="435" t="s">
        <v>13</v>
      </c>
      <c r="G40" s="398">
        <v>600.29099999999994</v>
      </c>
      <c r="H40" s="400">
        <v>30.443000000000001</v>
      </c>
      <c r="I40" s="400">
        <v>569.84799999999996</v>
      </c>
      <c r="J40" s="475"/>
      <c r="K40" s="476"/>
      <c r="L40" s="476"/>
    </row>
    <row r="41" spans="2:12" ht="15.75" thickBot="1">
      <c r="B41" s="867"/>
      <c r="C41" s="443"/>
      <c r="D41" s="462"/>
      <c r="E41" s="456" t="s">
        <v>389</v>
      </c>
      <c r="F41" s="437" t="s">
        <v>390</v>
      </c>
      <c r="G41" s="411">
        <v>27.613385999999998</v>
      </c>
      <c r="H41" s="457">
        <v>1.4003779999999999</v>
      </c>
      <c r="I41" s="457">
        <v>26.213007999999999</v>
      </c>
      <c r="J41" s="413">
        <v>28.13248905</v>
      </c>
      <c r="K41" s="414">
        <v>1.4009193700000002</v>
      </c>
      <c r="L41" s="414">
        <v>26.73156968</v>
      </c>
    </row>
    <row r="42" spans="2:12">
      <c r="B42" s="867"/>
      <c r="C42" s="439" t="s">
        <v>386</v>
      </c>
      <c r="D42" s="477"/>
      <c r="E42" s="455"/>
      <c r="F42" s="441" t="s">
        <v>13</v>
      </c>
      <c r="G42" s="464"/>
      <c r="H42" s="465"/>
      <c r="I42" s="465"/>
      <c r="J42" s="464" t="s">
        <v>48</v>
      </c>
      <c r="K42" s="465"/>
      <c r="L42" s="465"/>
    </row>
    <row r="43" spans="2:12" ht="15.75" thickBot="1">
      <c r="B43" s="867"/>
      <c r="C43" s="443"/>
      <c r="D43" s="437"/>
      <c r="E43" s="456"/>
      <c r="F43" s="445" t="s">
        <v>390</v>
      </c>
      <c r="G43" s="466"/>
      <c r="H43" s="467"/>
      <c r="I43" s="467"/>
      <c r="J43" s="466"/>
      <c r="K43" s="467"/>
      <c r="L43" s="467"/>
    </row>
    <row r="44" spans="2:12">
      <c r="B44" s="867"/>
      <c r="C44" s="439" t="s">
        <v>105</v>
      </c>
      <c r="D44" s="478"/>
      <c r="E44" s="440"/>
      <c r="F44" s="441" t="s">
        <v>13</v>
      </c>
      <c r="G44" s="422">
        <v>600.29099999999994</v>
      </c>
      <c r="H44" s="423">
        <v>30.443000000000001</v>
      </c>
      <c r="I44" s="423">
        <v>569.84799999999996</v>
      </c>
      <c r="J44" s="473"/>
      <c r="K44" s="474"/>
      <c r="L44" s="474"/>
    </row>
    <row r="45" spans="2:12" ht="15.75" thickBot="1">
      <c r="B45" s="868"/>
      <c r="C45" s="443"/>
      <c r="D45" s="479"/>
      <c r="E45" s="444"/>
      <c r="F45" s="445" t="s">
        <v>390</v>
      </c>
      <c r="G45" s="428">
        <v>27.613385999999998</v>
      </c>
      <c r="H45" s="428">
        <v>1.4003779999999999</v>
      </c>
      <c r="I45" s="428">
        <v>26.213007999999999</v>
      </c>
      <c r="J45" s="430">
        <v>28.13248905</v>
      </c>
      <c r="K45" s="431">
        <v>1.4009193700000002</v>
      </c>
      <c r="L45" s="431">
        <v>26.73156968</v>
      </c>
    </row>
    <row r="46" spans="2:12" ht="15.75" thickBot="1">
      <c r="B46" s="869" t="s">
        <v>388</v>
      </c>
      <c r="C46" s="446" t="s">
        <v>398</v>
      </c>
      <c r="D46" s="480" t="s">
        <v>402</v>
      </c>
      <c r="E46" s="447" t="s">
        <v>387</v>
      </c>
      <c r="F46" s="448" t="s">
        <v>13</v>
      </c>
      <c r="G46" s="398">
        <v>999.68099999999993</v>
      </c>
      <c r="H46" s="400">
        <v>30.446000000000002</v>
      </c>
      <c r="I46" s="400">
        <v>969.2349999999999</v>
      </c>
      <c r="J46" s="475"/>
      <c r="K46" s="476"/>
      <c r="L46" s="476"/>
    </row>
    <row r="47" spans="2:12" ht="15.75" thickBot="1">
      <c r="B47" s="869"/>
      <c r="C47" s="451"/>
      <c r="D47" s="481"/>
      <c r="E47" s="452" t="s">
        <v>389</v>
      </c>
      <c r="F47" s="453" t="s">
        <v>393</v>
      </c>
      <c r="G47" s="411">
        <f>H47+I47</f>
        <v>107.9807023</v>
      </c>
      <c r="H47" s="457">
        <v>2.5285403000000004</v>
      </c>
      <c r="I47" s="457">
        <v>105.452162</v>
      </c>
      <c r="J47" s="413">
        <f>K47+L47</f>
        <v>67.797044149999991</v>
      </c>
      <c r="K47" s="414">
        <v>1.9644591500000002</v>
      </c>
      <c r="L47" s="414">
        <v>65.832584999999995</v>
      </c>
    </row>
    <row r="48" spans="2:12" ht="15.75" thickBot="1">
      <c r="B48" s="869"/>
      <c r="C48" s="446" t="s">
        <v>386</v>
      </c>
      <c r="D48" s="482"/>
      <c r="E48" s="447"/>
      <c r="F48" s="448" t="s">
        <v>13</v>
      </c>
      <c r="G48" s="464"/>
      <c r="H48" s="465"/>
      <c r="I48" s="465"/>
      <c r="J48" s="469"/>
      <c r="K48" s="470"/>
      <c r="L48" s="470"/>
    </row>
    <row r="49" spans="1:12" ht="15.75" thickBot="1">
      <c r="B49" s="869"/>
      <c r="C49" s="451"/>
      <c r="D49" s="481"/>
      <c r="E49" s="452"/>
      <c r="F49" s="453" t="s">
        <v>390</v>
      </c>
      <c r="G49" s="466"/>
      <c r="H49" s="467"/>
      <c r="I49" s="467"/>
      <c r="J49" s="471"/>
      <c r="K49" s="472"/>
      <c r="L49" s="472"/>
    </row>
    <row r="50" spans="1:12" ht="15.75" thickBot="1">
      <c r="B50" s="869"/>
      <c r="C50" s="446" t="s">
        <v>105</v>
      </c>
      <c r="D50" s="483"/>
      <c r="E50" s="447"/>
      <c r="F50" s="448" t="s">
        <v>13</v>
      </c>
      <c r="G50" s="422">
        <v>999.68100000000004</v>
      </c>
      <c r="H50" s="423">
        <v>30.446000000000002</v>
      </c>
      <c r="I50" s="423">
        <f>I46+I48</f>
        <v>969.2349999999999</v>
      </c>
      <c r="J50" s="473"/>
      <c r="K50" s="474"/>
      <c r="L50" s="474"/>
    </row>
    <row r="51" spans="1:12" ht="15.75" thickBot="1">
      <c r="B51" s="872"/>
      <c r="C51" s="451"/>
      <c r="D51" s="481"/>
      <c r="E51" s="454"/>
      <c r="F51" s="453" t="s">
        <v>390</v>
      </c>
      <c r="G51" s="428">
        <f>G47+G49</f>
        <v>107.9807023</v>
      </c>
      <c r="H51" s="428">
        <f>H47+H49</f>
        <v>2.5285403000000004</v>
      </c>
      <c r="I51" s="428">
        <f>I47+I49</f>
        <v>105.452162</v>
      </c>
      <c r="J51" s="484">
        <v>70.67911955999999</v>
      </c>
      <c r="K51" s="485">
        <v>1.9644591500000002</v>
      </c>
      <c r="L51" s="485">
        <v>68.714660409999993</v>
      </c>
    </row>
    <row r="52" spans="1:12">
      <c r="B52" s="826" t="s">
        <v>599</v>
      </c>
      <c r="C52" s="439" t="s">
        <v>398</v>
      </c>
      <c r="D52" s="433">
        <v>106666.67</v>
      </c>
      <c r="E52" s="455" t="s">
        <v>387</v>
      </c>
      <c r="F52" s="435" t="s">
        <v>13</v>
      </c>
      <c r="G52" s="398">
        <f>I52+H52</f>
        <v>945.15000000000009</v>
      </c>
      <c r="H52" s="400">
        <v>20.411000000000001</v>
      </c>
      <c r="I52" s="400">
        <v>924.73900000000003</v>
      </c>
      <c r="J52" s="475"/>
      <c r="K52" s="476"/>
      <c r="L52" s="476"/>
    </row>
    <row r="53" spans="1:12" ht="15.75" thickBot="1">
      <c r="B53" s="867"/>
      <c r="C53" s="443"/>
      <c r="D53" s="462"/>
      <c r="E53" s="456" t="s">
        <v>389</v>
      </c>
      <c r="F53" s="437" t="s">
        <v>390</v>
      </c>
      <c r="G53" s="411">
        <f>I53+H53</f>
        <v>116.34100699999999</v>
      </c>
      <c r="H53" s="457">
        <v>2.1771729999999998</v>
      </c>
      <c r="I53" s="457">
        <v>114.16383399999999</v>
      </c>
      <c r="J53" s="413">
        <f>L53+K53</f>
        <v>112.160855</v>
      </c>
      <c r="K53" s="414">
        <v>2.3528570000000002</v>
      </c>
      <c r="L53" s="414">
        <f>109.807998</f>
        <v>109.807998</v>
      </c>
    </row>
    <row r="54" spans="1:12">
      <c r="B54" s="867"/>
      <c r="C54" s="439" t="s">
        <v>386</v>
      </c>
      <c r="D54" s="477"/>
      <c r="E54" s="455"/>
      <c r="F54" s="441" t="s">
        <v>13</v>
      </c>
      <c r="G54" s="464"/>
      <c r="H54" s="465"/>
      <c r="I54" s="465"/>
      <c r="J54" s="464"/>
      <c r="K54" s="465"/>
      <c r="L54" s="465"/>
    </row>
    <row r="55" spans="1:12" ht="15.75" thickBot="1">
      <c r="B55" s="867"/>
      <c r="C55" s="443"/>
      <c r="D55" s="437"/>
      <c r="E55" s="456"/>
      <c r="F55" s="445" t="s">
        <v>390</v>
      </c>
      <c r="G55" s="466"/>
      <c r="H55" s="467"/>
      <c r="I55" s="467"/>
      <c r="J55" s="787"/>
      <c r="K55" s="788"/>
      <c r="L55" s="788"/>
    </row>
    <row r="56" spans="1:12">
      <c r="B56" s="867"/>
      <c r="C56" s="439" t="s">
        <v>105</v>
      </c>
      <c r="D56" s="478"/>
      <c r="E56" s="440"/>
      <c r="F56" s="441" t="s">
        <v>13</v>
      </c>
      <c r="G56" s="422">
        <f>G52+G54</f>
        <v>945.15000000000009</v>
      </c>
      <c r="H56" s="423">
        <f>H54+H52</f>
        <v>20.411000000000001</v>
      </c>
      <c r="I56" s="789">
        <f>I54+I52</f>
        <v>924.73900000000003</v>
      </c>
      <c r="J56" s="790"/>
      <c r="K56" s="791"/>
      <c r="L56" s="792"/>
    </row>
    <row r="57" spans="1:12" ht="15.75" thickBot="1">
      <c r="B57" s="868"/>
      <c r="C57" s="443"/>
      <c r="D57" s="479"/>
      <c r="E57" s="444"/>
      <c r="F57" s="445" t="s">
        <v>390</v>
      </c>
      <c r="G57" s="428">
        <f>G55+G53</f>
        <v>116.34100699999999</v>
      </c>
      <c r="H57" s="428">
        <f>H55+H53</f>
        <v>2.1771729999999998</v>
      </c>
      <c r="I57" s="793">
        <f>I55+I53</f>
        <v>114.16383399999999</v>
      </c>
      <c r="J57" s="794">
        <f>K57+L57</f>
        <v>112.160855</v>
      </c>
      <c r="K57" s="795">
        <f>K53+K55</f>
        <v>2.3528570000000002</v>
      </c>
      <c r="L57" s="796">
        <f>L53+L55</f>
        <v>109.807998</v>
      </c>
    </row>
    <row r="58" spans="1:12">
      <c r="B58" s="487" t="s">
        <v>26</v>
      </c>
    </row>
    <row r="59" spans="1:12">
      <c r="A59" s="382">
        <v>1</v>
      </c>
      <c r="B59" s="488" t="s">
        <v>115</v>
      </c>
      <c r="C59" s="488"/>
      <c r="D59" s="488"/>
      <c r="F59" s="488"/>
    </row>
    <row r="60" spans="1:12">
      <c r="A60" s="382">
        <v>2</v>
      </c>
      <c r="B60" s="488" t="s">
        <v>403</v>
      </c>
      <c r="C60" s="488"/>
      <c r="D60" s="488"/>
      <c r="F60" s="488"/>
    </row>
    <row r="61" spans="1:12">
      <c r="A61" s="382">
        <v>3</v>
      </c>
      <c r="B61" s="488" t="s">
        <v>604</v>
      </c>
    </row>
    <row r="62" spans="1:12" ht="17.25" customHeight="1">
      <c r="A62" s="548">
        <v>4</v>
      </c>
      <c r="B62" s="488" t="s">
        <v>600</v>
      </c>
    </row>
    <row r="63" spans="1:12">
      <c r="A63" s="489"/>
    </row>
  </sheetData>
  <mergeCells count="13">
    <mergeCell ref="B14:B17"/>
    <mergeCell ref="G4:I4"/>
    <mergeCell ref="J4:L4"/>
    <mergeCell ref="N4:T4"/>
    <mergeCell ref="B6:B9"/>
    <mergeCell ref="B10:B13"/>
    <mergeCell ref="B52:B57"/>
    <mergeCell ref="B18:B21"/>
    <mergeCell ref="B22:B27"/>
    <mergeCell ref="B28:B33"/>
    <mergeCell ref="B34:B39"/>
    <mergeCell ref="B40:B45"/>
    <mergeCell ref="B46:B51"/>
  </mergeCells>
  <pageMargins left="0.7" right="0.7" top="0.75" bottom="0.75" header="0.3" footer="0.3"/>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726B8B9E7454BBB7D4234BE4388BF" ma:contentTypeVersion="11" ma:contentTypeDescription="Create a new document." ma:contentTypeScope="" ma:versionID="5b361338bedb8a66c368e999006728c8">
  <xsd:schema xmlns:xsd="http://www.w3.org/2001/XMLSchema" xmlns:xs="http://www.w3.org/2001/XMLSchema" xmlns:p="http://schemas.microsoft.com/office/2006/metadata/properties" xmlns:ns2="ffe381e0-0305-46b8-99b0-3309b4c76684" xmlns:ns3="1e681c64-5c0d-4c79-90c7-e6ea057e8181" xmlns:ns4="23875e16-7f07-4510-a19e-5ea7de505034" targetNamespace="http://schemas.microsoft.com/office/2006/metadata/properties" ma:root="true" ma:fieldsID="69f52b8b9ab864395b467ca92d9511f2" ns2:_="" ns3:_="" ns4:_="">
    <xsd:import namespace="ffe381e0-0305-46b8-99b0-3309b4c76684"/>
    <xsd:import namespace="1e681c64-5c0d-4c79-90c7-e6ea057e8181"/>
    <xsd:import namespace="23875e16-7f07-4510-a19e-5ea7de5050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e381e0-0305-46b8-99b0-3309b4c76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81c64-5c0d-4c79-90c7-e6ea057e818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875e16-7f07-4510-a19e-5ea7de50503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7c2eb6e-e5ab-4f2e-ad66-06e28b42286c}" ma:internalName="TaxCatchAll" ma:showField="CatchAllData" ma:web="23875e16-7f07-4510-a19e-5ea7de5050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3875e16-7f07-4510-a19e-5ea7de505034" xsi:nil="true"/>
    <lcf76f155ced4ddcb4097134ff3c332f xmlns="ffe381e0-0305-46b8-99b0-3309b4c7668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D30D75-FEA3-4802-82AC-462212C93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e381e0-0305-46b8-99b0-3309b4c76684"/>
    <ds:schemaRef ds:uri="1e681c64-5c0d-4c79-90c7-e6ea057e8181"/>
    <ds:schemaRef ds:uri="23875e16-7f07-4510-a19e-5ea7de505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42C61F-C37A-46B6-A54D-40A5E38BA53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3875e16-7f07-4510-a19e-5ea7de505034"/>
    <ds:schemaRef ds:uri="http://purl.org/dc/terms/"/>
    <ds:schemaRef ds:uri="http://schemas.openxmlformats.org/package/2006/metadata/core-properties"/>
    <ds:schemaRef ds:uri="1e681c64-5c0d-4c79-90c7-e6ea057e8181"/>
    <ds:schemaRef ds:uri="ffe381e0-0305-46b8-99b0-3309b4c76684"/>
    <ds:schemaRef ds:uri="http://www.w3.org/XML/1998/namespace"/>
    <ds:schemaRef ds:uri="http://purl.org/dc/dcmitype/"/>
  </ds:schemaRefs>
</ds:datastoreItem>
</file>

<file path=customXml/itemProps3.xml><?xml version="1.0" encoding="utf-8"?>
<ds:datastoreItem xmlns:ds="http://schemas.openxmlformats.org/officeDocument/2006/customXml" ds:itemID="{9CAF3AE7-7C04-445B-9DBB-277E4001FC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vt:lpstr>
      <vt:lpstr>Wind Assets</vt:lpstr>
      <vt:lpstr>Hydro Assets</vt:lpstr>
      <vt:lpstr>Ren. Output</vt:lpstr>
      <vt:lpstr>Ren. Pipeline</vt:lpstr>
      <vt:lpstr>Thermal Assets &amp; Pipeline</vt:lpstr>
      <vt:lpstr>Thermal Output</vt:lpstr>
      <vt:lpstr>GB Cap. Payments </vt:lpstr>
      <vt:lpstr>Ire. Cap. Payments</vt:lpstr>
      <vt:lpstr>'GB Cap. Payments '!Print_Area</vt:lpstr>
      <vt:lpstr>'Hydro Assets'!Print_Area</vt:lpstr>
      <vt:lpstr>'Ire. Cap. Payments'!Print_Area</vt:lpstr>
      <vt:lpstr>'Ren. Output'!Print_Area</vt:lpstr>
      <vt:lpstr>'Ren. Pipeline'!Print_Area</vt:lpstr>
      <vt:lpstr>'Wind Assets'!Print_Area</vt:lpstr>
    </vt:vector>
  </TitlesOfParts>
  <Company>SSE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Marlon</dc:creator>
  <cp:lastModifiedBy>Hall, Marlon</cp:lastModifiedBy>
  <dcterms:created xsi:type="dcterms:W3CDTF">2023-05-23T21:05:09Z</dcterms:created>
  <dcterms:modified xsi:type="dcterms:W3CDTF">2023-12-21T09:08:59Z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0x010100549726B8B9E7454BBB7D4234BE4388BF</vt:lpwstr>
  </property>
  <property fmtid="{D5CDD505-2E9C-101B-9397-08002B2CF9AE}" pid="3" name="MediaServiceImageTags">
    <vt:lpwstr/>
  </property>
</Properties>
</file>